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15"/>
  <workbookPr defaultThemeVersion="124226"/>
  <mc:AlternateContent xmlns:mc="http://schemas.openxmlformats.org/markup-compatibility/2006">
    <mc:Choice Requires="x15">
      <x15ac:absPath xmlns:x15ac="http://schemas.microsoft.com/office/spreadsheetml/2010/11/ac" url="D:\CYDA\Chatrapati Sambhaji Nagar\NAVKIRAN\"/>
    </mc:Choice>
  </mc:AlternateContent>
  <xr:revisionPtr revIDLastSave="0" documentId="8_{635FB3FF-3520-4C04-AE6C-C8CCEBB4E582}" xr6:coauthVersionLast="47" xr6:coauthVersionMax="47" xr10:uidLastSave="{00000000-0000-0000-0000-000000000000}"/>
  <bookViews>
    <workbookView xWindow="-108" yWindow="-108" windowWidth="23256" windowHeight="12456" xr2:uid="{00000000-000D-0000-FFFF-FFFF00000000}"/>
  </bookViews>
  <sheets>
    <sheet name="Navkiran- Aurangab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5" l="1"/>
  <c r="E348" i="5"/>
  <c r="H348" i="5" s="1"/>
  <c r="E329" i="5"/>
  <c r="H329" i="5" s="1"/>
  <c r="E327" i="5"/>
  <c r="E326" i="5"/>
  <c r="H326" i="5" s="1"/>
  <c r="E324" i="5"/>
  <c r="H324" i="5" s="1"/>
  <c r="E323" i="5"/>
  <c r="H323" i="5" s="1"/>
  <c r="H335" i="5"/>
  <c r="H330" i="5"/>
  <c r="H344" i="5"/>
  <c r="H356" i="5"/>
  <c r="I356" i="5" s="1"/>
  <c r="L356" i="5" s="1"/>
  <c r="H355" i="5"/>
  <c r="I355" i="5" s="1"/>
  <c r="L355" i="5" s="1"/>
  <c r="H354" i="5"/>
  <c r="I354" i="5" s="1"/>
  <c r="L354" i="5" s="1"/>
  <c r="H353" i="5"/>
  <c r="I353" i="5" s="1"/>
  <c r="L353" i="5" s="1"/>
  <c r="H352" i="5"/>
  <c r="I352" i="5" s="1"/>
  <c r="L352" i="5" s="1"/>
  <c r="H351" i="5"/>
  <c r="I351" i="5" s="1"/>
  <c r="L351" i="5" s="1"/>
  <c r="H350" i="5"/>
  <c r="I350" i="5" s="1"/>
  <c r="L350" i="5" s="1"/>
  <c r="H349" i="5"/>
  <c r="I349" i="5" s="1"/>
  <c r="L349" i="5" s="1"/>
  <c r="H347" i="5"/>
  <c r="H345" i="5"/>
  <c r="H343" i="5"/>
  <c r="H342" i="5"/>
  <c r="H341" i="5"/>
  <c r="H339" i="5"/>
  <c r="H338" i="5"/>
  <c r="H337" i="5"/>
  <c r="H336" i="5"/>
  <c r="H333" i="5"/>
  <c r="H332" i="5"/>
  <c r="H331" i="5"/>
  <c r="F327" i="5"/>
  <c r="H321" i="5"/>
  <c r="I321" i="5" s="1"/>
  <c r="L321" i="5" s="1"/>
  <c r="H319" i="5"/>
  <c r="I319" i="5" s="1"/>
  <c r="L319" i="5" s="1"/>
  <c r="H327" i="5" l="1"/>
  <c r="I327" i="5" s="1"/>
  <c r="L327" i="5" s="1"/>
  <c r="I345" i="5"/>
  <c r="L345" i="5" s="1"/>
  <c r="I339" i="5"/>
  <c r="L339" i="5" s="1"/>
  <c r="I333" i="5"/>
  <c r="L333" i="5" s="1"/>
  <c r="I324" i="5"/>
  <c r="L324" i="5" s="1"/>
  <c r="I348" i="5"/>
  <c r="L348" i="5" s="1"/>
  <c r="L357" i="5" l="1"/>
  <c r="L358" i="5" l="1"/>
  <c r="L360" i="5"/>
  <c r="I309" i="5"/>
  <c r="L309" i="5" s="1"/>
  <c r="I307" i="5"/>
  <c r="L307" i="5" s="1"/>
  <c r="L310" i="5" l="1"/>
  <c r="L311" i="5" l="1"/>
  <c r="L313" i="5" s="1"/>
  <c r="H296" i="5" l="1"/>
  <c r="H295" i="5"/>
  <c r="H294" i="5"/>
  <c r="E292" i="5"/>
  <c r="H292" i="5" s="1"/>
  <c r="I292" i="5" s="1"/>
  <c r="H289" i="5"/>
  <c r="H288" i="5"/>
  <c r="H287" i="5"/>
  <c r="E285" i="5"/>
  <c r="H285" i="5" s="1"/>
  <c r="I285" i="5" s="1"/>
  <c r="L283" i="5"/>
  <c r="H282" i="5"/>
  <c r="I282" i="5" s="1"/>
  <c r="L282" i="5" s="1"/>
  <c r="L281" i="5"/>
  <c r="H280" i="5"/>
  <c r="I280" i="5" s="1"/>
  <c r="L280" i="5" s="1"/>
  <c r="H279" i="5"/>
  <c r="I279" i="5" s="1"/>
  <c r="L279" i="5" s="1"/>
  <c r="H278" i="5"/>
  <c r="I278" i="5" s="1"/>
  <c r="L278" i="5" s="1"/>
  <c r="H277" i="5"/>
  <c r="I277" i="5" s="1"/>
  <c r="L277" i="5" s="1"/>
  <c r="L276" i="5"/>
  <c r="H275" i="5"/>
  <c r="I275" i="5" s="1"/>
  <c r="L275" i="5" s="1"/>
  <c r="H274" i="5"/>
  <c r="I274" i="5" s="1"/>
  <c r="L274" i="5" s="1"/>
  <c r="H273" i="5"/>
  <c r="I273" i="5" s="1"/>
  <c r="L273" i="5" s="1"/>
  <c r="H272" i="5"/>
  <c r="I272" i="5" s="1"/>
  <c r="L272" i="5" s="1"/>
  <c r="H271" i="5"/>
  <c r="I271" i="5" s="1"/>
  <c r="L271" i="5" s="1"/>
  <c r="H270" i="5"/>
  <c r="I270" i="5" s="1"/>
  <c r="L270" i="5" s="1"/>
  <c r="E268" i="5"/>
  <c r="H268" i="5" s="1"/>
  <c r="H267" i="5"/>
  <c r="H266" i="5"/>
  <c r="E264" i="5"/>
  <c r="H264" i="5" s="1"/>
  <c r="H263" i="5"/>
  <c r="H262" i="5"/>
  <c r="L261" i="5"/>
  <c r="H261" i="5"/>
  <c r="H259" i="5"/>
  <c r="H258" i="5"/>
  <c r="H257" i="5"/>
  <c r="H256" i="5"/>
  <c r="H255" i="5"/>
  <c r="H252" i="5"/>
  <c r="H251" i="5"/>
  <c r="H250" i="5"/>
  <c r="H249" i="5"/>
  <c r="H248" i="5"/>
  <c r="H247" i="5"/>
  <c r="H246" i="5"/>
  <c r="H245" i="5"/>
  <c r="H244" i="5"/>
  <c r="H243" i="5"/>
  <c r="H242" i="5"/>
  <c r="H239" i="5"/>
  <c r="I239" i="5" s="1"/>
  <c r="L239" i="5" s="1"/>
  <c r="H236" i="5"/>
  <c r="H235" i="5"/>
  <c r="H233" i="5"/>
  <c r="I233" i="5" s="1"/>
  <c r="H230" i="5"/>
  <c r="H229" i="5"/>
  <c r="H227" i="5"/>
  <c r="I227" i="5" s="1"/>
  <c r="H224" i="5"/>
  <c r="H223" i="5"/>
  <c r="H221" i="5"/>
  <c r="I221" i="5" s="1"/>
  <c r="H220" i="5"/>
  <c r="H219" i="5"/>
  <c r="H218" i="5"/>
  <c r="H217" i="5"/>
  <c r="H216" i="5"/>
  <c r="H215" i="5"/>
  <c r="H214" i="5"/>
  <c r="H213" i="5"/>
  <c r="H212" i="5"/>
  <c r="H211" i="5"/>
  <c r="H209" i="5"/>
  <c r="I209" i="5" s="1"/>
  <c r="L209" i="5" s="1"/>
  <c r="H207" i="5"/>
  <c r="I207" i="5" s="1"/>
  <c r="L207" i="5" s="1"/>
  <c r="H205" i="5"/>
  <c r="I205" i="5" s="1"/>
  <c r="L205" i="5" s="1"/>
  <c r="E195" i="5"/>
  <c r="H195" i="5" s="1"/>
  <c r="I195" i="5" s="1"/>
  <c r="L195" i="5" s="1"/>
  <c r="L193" i="5"/>
  <c r="H192" i="5"/>
  <c r="I192" i="5" s="1"/>
  <c r="L192" i="5" s="1"/>
  <c r="L191" i="5"/>
  <c r="H190" i="5"/>
  <c r="I190" i="5" s="1"/>
  <c r="L190" i="5" s="1"/>
  <c r="H189" i="5"/>
  <c r="I189" i="5" s="1"/>
  <c r="L189" i="5" s="1"/>
  <c r="H188" i="5"/>
  <c r="I188" i="5" s="1"/>
  <c r="L188" i="5" s="1"/>
  <c r="H187" i="5"/>
  <c r="I187" i="5" s="1"/>
  <c r="L187" i="5" s="1"/>
  <c r="H186" i="5"/>
  <c r="I186" i="5" s="1"/>
  <c r="L186" i="5" s="1"/>
  <c r="H185" i="5"/>
  <c r="I185" i="5" s="1"/>
  <c r="L185" i="5" s="1"/>
  <c r="H184" i="5"/>
  <c r="I184" i="5" s="1"/>
  <c r="L184" i="5" s="1"/>
  <c r="E182" i="5"/>
  <c r="H182" i="5" s="1"/>
  <c r="H181" i="5"/>
  <c r="H180" i="5"/>
  <c r="H179" i="5"/>
  <c r="H178" i="5"/>
  <c r="H176" i="5"/>
  <c r="H175" i="5"/>
  <c r="H174" i="5"/>
  <c r="H173" i="5"/>
  <c r="H171" i="5"/>
  <c r="H170" i="5"/>
  <c r="H169" i="5"/>
  <c r="H167" i="5"/>
  <c r="I167" i="5" s="1"/>
  <c r="L167" i="5" s="1"/>
  <c r="H165" i="5"/>
  <c r="I165" i="5" s="1"/>
  <c r="L165" i="5" s="1"/>
  <c r="H163" i="5"/>
  <c r="I163" i="5" s="1"/>
  <c r="L163" i="5" s="1"/>
  <c r="H161" i="5"/>
  <c r="I161" i="5" s="1"/>
  <c r="L161" i="5" s="1"/>
  <c r="F151" i="5"/>
  <c r="E151" i="5"/>
  <c r="L149" i="5"/>
  <c r="H148" i="5"/>
  <c r="I148" i="5" s="1"/>
  <c r="L148" i="5" s="1"/>
  <c r="H147" i="5"/>
  <c r="I147" i="5" s="1"/>
  <c r="L147" i="5" s="1"/>
  <c r="H146" i="5"/>
  <c r="I146" i="5" s="1"/>
  <c r="L146" i="5" s="1"/>
  <c r="H145" i="5"/>
  <c r="I145" i="5" s="1"/>
  <c r="L145" i="5" s="1"/>
  <c r="H144" i="5"/>
  <c r="I144" i="5" s="1"/>
  <c r="L144" i="5" s="1"/>
  <c r="H143" i="5"/>
  <c r="I143" i="5" s="1"/>
  <c r="L143" i="5" s="1"/>
  <c r="H142" i="5"/>
  <c r="I142" i="5" s="1"/>
  <c r="L142" i="5" s="1"/>
  <c r="H141" i="5"/>
  <c r="I141" i="5" s="1"/>
  <c r="L141" i="5" s="1"/>
  <c r="H140" i="5"/>
  <c r="I140" i="5" s="1"/>
  <c r="L140" i="5" s="1"/>
  <c r="H139" i="5"/>
  <c r="I139" i="5" s="1"/>
  <c r="L139" i="5" s="1"/>
  <c r="E137" i="5"/>
  <c r="H137" i="5" s="1"/>
  <c r="H136" i="5"/>
  <c r="H135" i="5"/>
  <c r="H134" i="5"/>
  <c r="H133" i="5"/>
  <c r="H132" i="5"/>
  <c r="H130" i="5"/>
  <c r="H129" i="5"/>
  <c r="H128" i="5"/>
  <c r="H127" i="5"/>
  <c r="H126" i="5"/>
  <c r="H124" i="5"/>
  <c r="H123" i="5"/>
  <c r="H122" i="5"/>
  <c r="H121" i="5"/>
  <c r="H119" i="5"/>
  <c r="I119" i="5" s="1"/>
  <c r="L119" i="5" s="1"/>
  <c r="H117" i="5"/>
  <c r="I117" i="5" s="1"/>
  <c r="L117" i="5" s="1"/>
  <c r="H115" i="5"/>
  <c r="I115" i="5" s="1"/>
  <c r="L115" i="5" s="1"/>
  <c r="F113" i="5"/>
  <c r="H113" i="5" s="1"/>
  <c r="I113" i="5" s="1"/>
  <c r="L113" i="5" s="1"/>
  <c r="H102" i="5"/>
  <c r="I102" i="5" s="1"/>
  <c r="H100" i="5"/>
  <c r="H99" i="5"/>
  <c r="H95" i="5"/>
  <c r="I95" i="5" s="1"/>
  <c r="H93" i="5"/>
  <c r="H92" i="5"/>
  <c r="H91" i="5"/>
  <c r="G90" i="5"/>
  <c r="H90" i="5" s="1"/>
  <c r="H89" i="5"/>
  <c r="H88" i="5"/>
  <c r="H87" i="5"/>
  <c r="H86" i="5"/>
  <c r="H85" i="5"/>
  <c r="H84" i="5"/>
  <c r="H83" i="5"/>
  <c r="G82" i="5"/>
  <c r="H82" i="5" s="1"/>
  <c r="F80" i="5"/>
  <c r="E80" i="5"/>
  <c r="L78" i="5"/>
  <c r="I77" i="5"/>
  <c r="L77" i="5" s="1"/>
  <c r="H76" i="5"/>
  <c r="I76" i="5" s="1"/>
  <c r="L76" i="5" s="1"/>
  <c r="H75" i="5"/>
  <c r="I75" i="5" s="1"/>
  <c r="L75" i="5" s="1"/>
  <c r="H74" i="5"/>
  <c r="I74" i="5" s="1"/>
  <c r="L74" i="5" s="1"/>
  <c r="H73" i="5"/>
  <c r="I73" i="5" s="1"/>
  <c r="L73" i="5" s="1"/>
  <c r="L72" i="5"/>
  <c r="H71" i="5"/>
  <c r="I71" i="5" s="1"/>
  <c r="L71" i="5" s="1"/>
  <c r="H70" i="5"/>
  <c r="I70" i="5" s="1"/>
  <c r="L70" i="5" s="1"/>
  <c r="H69" i="5"/>
  <c r="I69" i="5" s="1"/>
  <c r="L69" i="5" s="1"/>
  <c r="D68" i="5"/>
  <c r="H68" i="5" s="1"/>
  <c r="I68" i="5" s="1"/>
  <c r="L68" i="5" s="1"/>
  <c r="H67" i="5"/>
  <c r="I67" i="5" s="1"/>
  <c r="L67" i="5" s="1"/>
  <c r="H66" i="5"/>
  <c r="I66" i="5" s="1"/>
  <c r="L66" i="5" s="1"/>
  <c r="H65" i="5"/>
  <c r="I65" i="5" s="1"/>
  <c r="L65" i="5" s="1"/>
  <c r="H64" i="5"/>
  <c r="I64" i="5" s="1"/>
  <c r="L64" i="5" s="1"/>
  <c r="H63" i="5"/>
  <c r="H62" i="5"/>
  <c r="H60" i="5"/>
  <c r="H59" i="5"/>
  <c r="H58" i="5"/>
  <c r="H57" i="5"/>
  <c r="H55" i="5"/>
  <c r="H54" i="5"/>
  <c r="F53" i="5"/>
  <c r="H53" i="5" s="1"/>
  <c r="H50" i="5"/>
  <c r="H49" i="5"/>
  <c r="H48" i="5"/>
  <c r="H47" i="5"/>
  <c r="H45" i="5"/>
  <c r="H44" i="5"/>
  <c r="H41" i="5"/>
  <c r="I41" i="5" s="1"/>
  <c r="L41" i="5" s="1"/>
  <c r="H40" i="5"/>
  <c r="H39" i="5"/>
  <c r="H37" i="5"/>
  <c r="I37" i="5" s="1"/>
  <c r="L37" i="5" s="1"/>
  <c r="H35" i="5"/>
  <c r="I35" i="5" s="1"/>
  <c r="L35" i="5" s="1"/>
  <c r="H33" i="5"/>
  <c r="H32" i="5"/>
  <c r="H31" i="5"/>
  <c r="H30" i="5"/>
  <c r="H29" i="5"/>
  <c r="H28" i="5"/>
  <c r="H27" i="5"/>
  <c r="H26" i="5"/>
  <c r="H24" i="5"/>
  <c r="H23" i="5"/>
  <c r="H22" i="5"/>
  <c r="H19" i="5"/>
  <c r="H18" i="5"/>
  <c r="H17" i="5"/>
  <c r="I296" i="5" l="1"/>
  <c r="I297" i="5" s="1"/>
  <c r="L297" i="5" s="1"/>
  <c r="H80" i="5"/>
  <c r="I80" i="5" s="1"/>
  <c r="L80" i="5" s="1"/>
  <c r="H151" i="5"/>
  <c r="I151" i="5" s="1"/>
  <c r="L151" i="5" s="1"/>
  <c r="I33" i="5"/>
  <c r="L33" i="5" s="1"/>
  <c r="I63" i="5"/>
  <c r="L63" i="5" s="1"/>
  <c r="I259" i="5"/>
  <c r="L259" i="5" s="1"/>
  <c r="I236" i="5"/>
  <c r="I237" i="5" s="1"/>
  <c r="L237" i="5" s="1"/>
  <c r="I100" i="5"/>
  <c r="I103" i="5" s="1"/>
  <c r="L103" i="5" s="1"/>
  <c r="I216" i="5"/>
  <c r="L216" i="5" s="1"/>
  <c r="I176" i="5"/>
  <c r="L176" i="5" s="1"/>
  <c r="I50" i="5"/>
  <c r="L50" i="5" s="1"/>
  <c r="I130" i="5"/>
  <c r="L130" i="5" s="1"/>
  <c r="I224" i="5"/>
  <c r="I225" i="5" s="1"/>
  <c r="L225" i="5" s="1"/>
  <c r="I268" i="5"/>
  <c r="L268" i="5" s="1"/>
  <c r="I182" i="5"/>
  <c r="L182" i="5" s="1"/>
  <c r="I19" i="5"/>
  <c r="I40" i="5"/>
  <c r="L40" i="5" s="1"/>
  <c r="I124" i="5"/>
  <c r="L124" i="5" s="1"/>
  <c r="I171" i="5"/>
  <c r="L171" i="5" s="1"/>
  <c r="I220" i="5"/>
  <c r="L220" i="5" s="1"/>
  <c r="I264" i="5"/>
  <c r="L264" i="5" s="1"/>
  <c r="I93" i="5"/>
  <c r="I137" i="5"/>
  <c r="L137" i="5" s="1"/>
  <c r="L152" i="5" s="1"/>
  <c r="I230" i="5"/>
  <c r="I231" i="5" s="1"/>
  <c r="L231" i="5" s="1"/>
  <c r="I252" i="5"/>
  <c r="L252" i="5" s="1"/>
  <c r="I289" i="5"/>
  <c r="I290" i="5" s="1"/>
  <c r="L290" i="5" s="1"/>
  <c r="L196" i="5" l="1"/>
  <c r="L153" i="5"/>
  <c r="L155" i="5" s="1"/>
  <c r="I96" i="5"/>
  <c r="L96" i="5" s="1"/>
  <c r="L104" i="5" s="1"/>
  <c r="L197" i="5"/>
  <c r="L298" i="5"/>
  <c r="L299" i="5" l="1"/>
  <c r="L199" i="5"/>
  <c r="L105" i="5"/>
  <c r="L301" i="5" l="1"/>
  <c r="L107" i="5"/>
  <c r="G11" i="5" l="1"/>
</calcChain>
</file>

<file path=xl/sharedStrings.xml><?xml version="1.0" encoding="utf-8"?>
<sst xmlns="http://schemas.openxmlformats.org/spreadsheetml/2006/main" count="487" uniqueCount="132">
  <si>
    <t>ABSTRACT - SHREE SWAMI SAMARTH BALAKASHRAM, MUKUNDWADI - AURANGABAD</t>
  </si>
  <si>
    <t>Sr. No.</t>
  </si>
  <si>
    <t>Description of work</t>
  </si>
  <si>
    <t>Amount in INR</t>
  </si>
  <si>
    <t>Estimate of Renovation of Toilet Block - Boys</t>
  </si>
  <si>
    <t xml:space="preserve">Estimate of New Hand Wash Station </t>
  </si>
  <si>
    <t xml:space="preserve">Estimate of Drinking Water Station </t>
  </si>
  <si>
    <t>Estimate of Renovation of Kitchen with store room</t>
  </si>
  <si>
    <t xml:space="preserve">Estimate of Painting Approximately 1000Sq.M  </t>
  </si>
  <si>
    <t>Estimate of Dish Washing Centre</t>
  </si>
  <si>
    <t>Total</t>
  </si>
  <si>
    <t>Description of items/ Activities</t>
  </si>
  <si>
    <t>No</t>
  </si>
  <si>
    <t>Length in Mt</t>
  </si>
  <si>
    <t>Breadth in Mt</t>
  </si>
  <si>
    <t>Height/ Depth in Mt</t>
  </si>
  <si>
    <t>Quantity</t>
  </si>
  <si>
    <t>Total Quantity</t>
  </si>
  <si>
    <t>Unit</t>
  </si>
  <si>
    <t>Unit Rate in INR</t>
  </si>
  <si>
    <t>Dismantling brick masonry in lime or cement mortar and stacking the materils as directed with all leads, lifts etc.</t>
  </si>
  <si>
    <t>RCC Tank</t>
  </si>
  <si>
    <t>WC</t>
  </si>
  <si>
    <t>cum</t>
  </si>
  <si>
    <t>Removing cement tiles, or marble or polished shahabad floor or dado without bed concrete including stacking the materials as directed with all leads, lifts etc. complete</t>
  </si>
  <si>
    <t>Vertical Wall</t>
  </si>
  <si>
    <t>Flooring</t>
  </si>
  <si>
    <t>Washing Area</t>
  </si>
  <si>
    <t>1.90M Wide Passage</t>
  </si>
  <si>
    <t>Entrance Passage</t>
  </si>
  <si>
    <t>Otta at outside the toilet block</t>
  </si>
  <si>
    <t>Steps</t>
  </si>
  <si>
    <t>sqm</t>
  </si>
  <si>
    <t>Manualy clearing by removeing the chockes from Nahni Trap, Gully Trap, Wash basin unit, Sink and WC with the help of required tools for proper functioning the same etc. complete.</t>
  </si>
  <si>
    <t>Waste pipe towards FSM</t>
  </si>
  <si>
    <t>nos</t>
  </si>
  <si>
    <t>Removing W.C. pans including disconnecting the sanitary and water supply connections, removing and breaking flooring and bedcon-crete around pan removing the same carefully and stacking the serviceable materials as adn where directed including throwing the unserviceable materiasls outside etc.carefully and throwing out the refusal outside etc. complete.</t>
  </si>
  <si>
    <t>Toilet WC pan</t>
  </si>
  <si>
    <r>
      <t xml:space="preserve">Providing and laying Cast in situ/ Ready Mix cement concrete in M-10 of trap/ granite/ quartzite/ gneiss metal for foundation and bedding including bailing out water, Steel centring, formwork, laying/ pumping, compacting, roughening them if special finish is to be provided, finishing if required and curing complete, </t>
    </r>
    <r>
      <rPr>
        <strike/>
        <sz val="12"/>
        <color rgb="FFFF0000"/>
        <rFont val="Times New Roman"/>
        <family val="1"/>
      </rPr>
      <t>with fully automatic microprocessor-based PLC with SCADA enabled reversible Drum Type mixer/ concrete Batch mix plant</t>
    </r>
    <r>
      <rPr>
        <sz val="12"/>
        <color rgb="FFFF0000"/>
        <rFont val="Times New Roman"/>
        <family val="1"/>
      </rPr>
      <t xml:space="preserve"> </t>
    </r>
    <r>
      <rPr>
        <sz val="12"/>
        <color rgb="FF000000"/>
        <rFont val="Times New Roman"/>
        <family val="1"/>
      </rPr>
      <t>(Pan mixer) etc. complete. With fine aggregate (Crushed Sand)</t>
    </r>
  </si>
  <si>
    <t>Urinals</t>
  </si>
  <si>
    <t>W.C.</t>
  </si>
  <si>
    <t>Kadappa for partition of the urinals</t>
  </si>
  <si>
    <t>Providing and laying ceramic tiles having size 30cm.x45cm. confirming to corresponding I.S. for dado and skirting in required position with ready-made adhesive mortar of approved quality on plaster of 1:2 cement mortar including joint filling with white / colour cement slurry cleaning curing etc. complete.</t>
  </si>
  <si>
    <t>Providing and laying Antiskid Ceramic tiles of approved quality of size 30cmx30cm and confirming to IS15622-2006 (Group-BIIA) for antiskid flooring in required position laid on a bed of 1:4 cement mortar including cement float, filling joint with cement slurry cleaning curing etc. complete.</t>
  </si>
  <si>
    <t>Draine Gully</t>
  </si>
  <si>
    <t>Thread</t>
  </si>
  <si>
    <t>Rise</t>
  </si>
  <si>
    <t>Providing and fixing on walls/ ceiling/ floor 25mm dia. uPVC pipe with necessary fittings, remaking good the demolished portion etc. complete. Including removing existing pipe line if necessary and conveying and stacking the same in PWD chowky or as directed etc. complete.</t>
  </si>
  <si>
    <t>rmt</t>
  </si>
  <si>
    <t>Providing and laying in trenches 25mm dai. uPVC pipe including necessary excavation, fittings. Refilling trenches etc. complete. Including removing existing pipeline if necessary and conveying and stacking the same in PWD chowky or as directed etc. complete.</t>
  </si>
  <si>
    <t>Providing and fixing C.P. Angular stop clock with wall flange of approved make continental including necessary sockets/union nut etc. complete.</t>
  </si>
  <si>
    <t>Providing and fixing C.P. BIB cock with wall flange of approved make including necessary sockets/ union nut etc. complete as directed by Engineer in charge.</t>
  </si>
  <si>
    <t>Providing and fixing15cm rigid PVC Nahani trap including PVC grating, bend, connecting piece of UPVC pipe up to the outside face of wall, making the good damaged surface and testing etc. complete (Prior approval of sample and brand by Ex. Engr. is necessary before use)</t>
  </si>
  <si>
    <t>White Glazed Earthenware  (Gents Urinal)</t>
  </si>
  <si>
    <t>C.P.Handshower (health faucet) 1m.PVC tube with wall hook</t>
  </si>
  <si>
    <t>Providing and fixing European type white glazed earthenware water closet pan with UPVC seat and lid with chromium plated brass hinges and rubber buffers including UPVC and vent pipe upto the outside face of wall 10 litre enameled low level flushing cistern with fittings pipes top tap brackets for fixing cistern 32mm dia. UPVC flush pipe with fittings and clamps, 20mm dia. UPVC overflow pipe, mosquito proof couplings G.I. chain and pulley, with water Jet and fitting including cutting and making good to the walls and floors testing etc. complete. (Prior approval of sample and brand by Ex. Engineer is necessary before use)</t>
  </si>
  <si>
    <t>Providing and fixing white glazed earthenware Wash Hand Basin of 45cm x 30cm size including cold water pillar tap/cold and hot water pillar tap brackets, rubber plugs and brass chain, stop tap and necessary pipe connection including P.V.C. waste pipe and trap up to the outside face of the wall. Making good the damaged surface, testing etc. complete</t>
  </si>
  <si>
    <t>Providing and fixing 75mm dia stabiliser pipe/ P.V.C. soil vent/ waste pipe and with necessary fixtures and fitting such as bends, tees, single junctions, slotted vent, clamps etc. complete</t>
  </si>
  <si>
    <t>Providing and fixing 100mm dia stabiliser pipe/ P.V.C. soil vent/ waste pipe and with necessary fixtures and fitting such as bends, tees, single junctions, slotted vent, clamps etc. complete.</t>
  </si>
  <si>
    <t>Providing trench system for waste water management with all fitting and finishings.</t>
  </si>
  <si>
    <t>Providing and fixing door for the toilet &amp; Bath</t>
  </si>
  <si>
    <t>Providing and fixing H.D.P container one piece moulded water tank made out of high density polythyle  and built corrugated inclusive of delivery upto destination hoisting and fixing of accessories such as inlet, outlet overflow pipe inclusive of all tanks capacity between 200 to 1000 liters</t>
  </si>
  <si>
    <t>One Litre</t>
  </si>
  <si>
    <t>Providing structural steel work in hollow section of various thickness and sizes in square, rectangular and round shape from 25mm to 450mm section as per IS4923YST310 Grade produced from iron ore and blast furnace route etc. as per detailed designs and drawing or as directed including cutting, fabricating, hoisting, erecting, fixing in position, making riveted/bolted/ welded connections and painting complete</t>
  </si>
  <si>
    <t>Metric Tonne</t>
  </si>
  <si>
    <t>Providing and fixing corrugated galvanised iron sheets of 0.63mm thick (24B.W.G.) for roofing without wind tiles including fastening with galvanised iron screws and bolts, lead and bitumen washers as per drawing etc. complete. (Weight of 5.5 Kilogram/ sq.m.).</t>
  </si>
  <si>
    <t>Urinals Block</t>
  </si>
  <si>
    <t>Providing and applying pearl/ luster finish paint of approved colour and shade to the
existing plaster surface including scaffolding, preparing the surface, applying the acrylic
wall putti etc.
complete</t>
  </si>
  <si>
    <t>Internal Walls</t>
  </si>
  <si>
    <t>Deduction</t>
  </si>
  <si>
    <t>Doors</t>
  </si>
  <si>
    <t>Providing and applying two coats of exterior acrylic emulsion paint confirming to corresponding I.S. of approved manufacture and of approved colour to the plastered surfaces including cleaning, preparing the plaster surface, applying primer coat, scaffolding if necessary, and watering the surface for two days etc complete.</t>
  </si>
  <si>
    <t>External Wall</t>
  </si>
  <si>
    <t>Opening</t>
  </si>
  <si>
    <t>GST Charges 18%</t>
  </si>
  <si>
    <t>Round off</t>
  </si>
  <si>
    <t>Grand Total Amount</t>
  </si>
  <si>
    <t>Estimate of New 3 Taps HWS with Storage Tank</t>
  </si>
  <si>
    <t>Excavation for foundation in earth, soil of all types, sand, gravel and soft murrum, including removing the excavated material up to a distance of 50m beyond the building area and stacking and spreading as directed, dewatering, preparing the bed for the foundation and necessary backfilling, ramming, watering including shoring and strutting etc. complete. (Lift up to 3.00 m.) By Manual Means</t>
  </si>
  <si>
    <t>Foundation</t>
  </si>
  <si>
    <t>Providing and laying Cast in situ/ Ready Mix cement concrete in M-10 of trap/ granite/ quartzite/ gneiss metal for foundation and bedding including bailing out water, Steel centring, formwork, laying/ pumping, compacting, roughening them if special finish is to be provided, finishing if required and curing complete, with fully automatic microprocessor-based PLC with SCADA enabled reversible Drum Type mixer/ concrete Batch mix plant (Pan mixer) etc. complete. With fine aggregate (Crushed Sand)</t>
  </si>
  <si>
    <t xml:space="preserve">Foundation </t>
  </si>
  <si>
    <t>Providing second class Burnt Brick masonry with conventional/ I.S. type bricks in cement mortar 1:6 in foundations and plinth of inner walls/ in plinth external walls including bailing out water manually, striking joints on unexposed faces, raking out joints on exposed faces and watering etc. Complete.</t>
  </si>
  <si>
    <t>HWS</t>
  </si>
  <si>
    <t>Filling in plinth and floors with contractors material/ brought from outside and approved by Engineer in charge in layers of 15cm to 20cm including watering and compaction etc. complete.</t>
  </si>
  <si>
    <t>Providing second class Burnt Brick masonry with conventional/ I.S. type bricks in cement mortar 1:6 in super structure including striking joints, raking out joints, watering and scaffolding etc. Complete</t>
  </si>
  <si>
    <t>Backwall</t>
  </si>
  <si>
    <t>Front Wall</t>
  </si>
  <si>
    <t>Side Wall</t>
  </si>
  <si>
    <t>Soap support wall</t>
  </si>
  <si>
    <t>Providing rough cast cement plaster externally in two coats to concrete, brick or stone masonry surfaces in all positions with base coat of 12 to15mm thick in C.M. 1:4 and rough cast treatment 12mm thick in proportion 1:11/2:3 including scaffolding and fourteen days curing complete.</t>
  </si>
  <si>
    <t>Drain Gully</t>
  </si>
  <si>
    <t>Skirting</t>
  </si>
  <si>
    <t>Soap dispenser container and setup</t>
  </si>
  <si>
    <t>Nos</t>
  </si>
  <si>
    <t>Providing and fixing C.P. Push cock with wall flange of approved make continental including necessary sockets/union nut etc. complete.</t>
  </si>
  <si>
    <t>Roofing</t>
  </si>
  <si>
    <t>Estimate of 3 Taps New Drinking Water Station with Storage Tank</t>
  </si>
  <si>
    <t>AquaDart 50 LPH Commercial UV Protection RO Water Purifier Plant Stainless Steel With High TDS Membrane And Auto Shut Off + TDS Adjuster {50 litre} Tap Mount Water Filter</t>
  </si>
  <si>
    <t>Estimate of Kitchen with store Room</t>
  </si>
  <si>
    <t>Floor Tiles</t>
  </si>
  <si>
    <t>Steps At Entrace Gate</t>
  </si>
  <si>
    <t>B</t>
  </si>
  <si>
    <t>Steps At Store Room</t>
  </si>
  <si>
    <t>C</t>
  </si>
  <si>
    <t>Outer Wall</t>
  </si>
  <si>
    <t>Door</t>
  </si>
  <si>
    <t>Window</t>
  </si>
  <si>
    <t>Providing internal cement plaster 12mm thick in single coat in cement mortar 1:3 without neeru finish to concrete or brick surfaces, in all position including scaffolding and curing etc. complete.</t>
  </si>
  <si>
    <t>Kitchen</t>
  </si>
  <si>
    <t>A</t>
  </si>
  <si>
    <t>Table Top Kitchen in kadapa &amp; Granite</t>
  </si>
  <si>
    <t>Kadapa</t>
  </si>
  <si>
    <t>Top</t>
  </si>
  <si>
    <t>For Support</t>
  </si>
  <si>
    <t>Compartments</t>
  </si>
  <si>
    <t>Granite work</t>
  </si>
  <si>
    <t>Side</t>
  </si>
  <si>
    <t>Border</t>
  </si>
  <si>
    <t>Table Top basin in kadapa &amp; Granite with Stainless steel Sink</t>
  </si>
  <si>
    <t>Support</t>
  </si>
  <si>
    <t>Providing and fixing Stainless Steel Sink for Wash Hand Basin of 45cm x 30cm size including cold water pillar tap/cold and hot water pillar tap brackets, rubber plugs and brass chain, stop tap and necessary pipe connection including P.V.C. waste pipe and trap up to the outside face of the wall. Making good the damaged surface, testing etc. complete</t>
  </si>
  <si>
    <t>Providing and fixing ventilation window for kitchen &amp; Dining</t>
  </si>
  <si>
    <t/>
  </si>
  <si>
    <t>Internal Wall</t>
  </si>
  <si>
    <t>Shutter</t>
  </si>
  <si>
    <t>Estimate of Painting  of Existing Ashram</t>
  </si>
  <si>
    <t>Internal Painting</t>
  </si>
  <si>
    <t xml:space="preserve">Approximately </t>
  </si>
  <si>
    <t>External Painting Only</t>
  </si>
  <si>
    <t>Estimate of New 2 Taps Dish Wash Station</t>
  </si>
  <si>
    <t>Providing First class Burnt Brick masonry with conventional/ I.S. type bricks in cement mortar 1:6 in super structure including striking joints, raking out joints, watering and scaffolding etc.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</si>
</sst>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Times New Roman"/>
      <family val="1"/>
    </font>
    <font>
      <b/>
      <sz val="12"/>
      <color theme="1"/>
      <name val="Times New Roman"/>
      <family val="1"/>
    </font>
    <font>
      <b/>
      <sz val="12"/>
      <color rgb="FF000000"/>
      <name val="Times New Roman"/>
      <family val="1"/>
    </font>
    <font>
      <sz val="12"/>
      <color theme="1"/>
      <name val="Times New Roman"/>
      <family val="1"/>
    </font>
    <font>
      <b/>
      <sz val="14"/>
      <color theme="1"/>
      <name val="Times New Roman"/>
      <family val="1"/>
    </font>
    <font>
      <sz val="12"/>
      <color rgb="FF000000"/>
      <name val="Times New Roman"/>
      <family val="1"/>
    </font>
    <font>
      <sz val="11"/>
      <color theme="1"/>
      <name val="Calibri"/>
      <charset val="134"/>
      <scheme val="minor"/>
    </font>
    <font>
      <strike/>
      <sz val="12"/>
      <color rgb="FFFF0000"/>
      <name val="Times New Roman"/>
      <family val="1"/>
    </font>
    <font>
      <sz val="12"/>
      <color rgb="FFFF0000"/>
      <name val="Times New Roman"/>
      <family val="1"/>
    </font>
    <font>
      <b/>
      <sz val="12"/>
      <color theme="1"/>
      <name val="Arial"/>
      <family val="2"/>
    </font>
    <font>
      <b/>
      <sz val="14"/>
      <color theme="1"/>
      <name val="Arial"/>
      <family val="2"/>
    </font>
    <font>
      <b/>
      <sz val="12"/>
      <color rgb="FF000000"/>
      <name val="Arial"/>
      <family val="2"/>
    </font>
    <font>
      <sz val="12"/>
      <color rgb="FF000000"/>
      <name val="Arial"/>
      <family val="2"/>
    </font>
    <font>
      <sz val="12"/>
      <color theme="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97">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1" fillId="0" borderId="1" xfId="0" applyFont="1" applyBorder="1" applyAlignment="1">
      <alignment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0" xfId="0" applyFont="1" applyAlignment="1">
      <alignment vertical="center" wrapText="1"/>
    </xf>
    <xf numFmtId="2" fontId="6"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center" vertical="center" wrapText="1"/>
    </xf>
    <xf numFmtId="2" fontId="4" fillId="0" borderId="8" xfId="0" applyNumberFormat="1" applyFont="1" applyBorder="1" applyAlignment="1">
      <alignment horizontal="center" vertical="center" wrapText="1"/>
    </xf>
    <xf numFmtId="0" fontId="1" fillId="0" borderId="8" xfId="0" applyFont="1" applyBorder="1" applyAlignment="1">
      <alignment horizontal="center" vertical="center"/>
    </xf>
    <xf numFmtId="2" fontId="4" fillId="0" borderId="8" xfId="0" applyNumberFormat="1"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2" fontId="2" fillId="0" borderId="8" xfId="0" applyNumberFormat="1" applyFont="1" applyBorder="1" applyAlignment="1">
      <alignment horizontal="center" vertical="center"/>
    </xf>
    <xf numFmtId="0" fontId="1" fillId="0" borderId="0" xfId="0" applyFont="1" applyAlignment="1">
      <alignment horizontal="center" vertical="center"/>
    </xf>
    <xf numFmtId="2" fontId="2" fillId="0" borderId="1" xfId="0" applyNumberFormat="1" applyFont="1" applyBorder="1" applyAlignment="1">
      <alignment horizontal="center" vertical="center"/>
    </xf>
    <xf numFmtId="2" fontId="4" fillId="0" borderId="1" xfId="0" quotePrefix="1" applyNumberFormat="1" applyFont="1" applyBorder="1" applyAlignment="1">
      <alignment horizontal="center" vertical="center" wrapText="1"/>
    </xf>
    <xf numFmtId="0" fontId="12" fillId="3" borderId="1" xfId="0"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wrapText="1"/>
    </xf>
    <xf numFmtId="0" fontId="14" fillId="4" borderId="1" xfId="0" applyFont="1" applyFill="1" applyBorder="1" applyAlignment="1">
      <alignment horizontal="center" vertical="center"/>
    </xf>
    <xf numFmtId="2" fontId="14" fillId="4" borderId="1" xfId="0" applyNumberFormat="1" applyFont="1" applyFill="1" applyBorder="1" applyAlignment="1">
      <alignment horizontal="center" vertical="center"/>
    </xf>
    <xf numFmtId="2"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wrapText="1"/>
    </xf>
    <xf numFmtId="0" fontId="14" fillId="0" borderId="0" xfId="0" applyFont="1" applyAlignment="1">
      <alignment horizontal="center" vertical="center" wrapText="1"/>
    </xf>
    <xf numFmtId="0" fontId="14" fillId="0" borderId="0" xfId="0" applyFont="1" applyAlignment="1">
      <alignment wrapText="1"/>
    </xf>
    <xf numFmtId="0" fontId="14" fillId="0" borderId="0" xfId="0" applyFont="1" applyAlignment="1">
      <alignment horizontal="center" vertical="center"/>
    </xf>
    <xf numFmtId="2" fontId="10" fillId="0" borderId="8" xfId="0" applyNumberFormat="1" applyFont="1" applyBorder="1" applyAlignment="1">
      <alignment horizontal="center" vertical="center"/>
    </xf>
    <xf numFmtId="0" fontId="15" fillId="0" borderId="0" xfId="0" applyFont="1"/>
    <xf numFmtId="2" fontId="10" fillId="0" borderId="1" xfId="0" applyNumberFormat="1" applyFont="1" applyBorder="1" applyAlignment="1">
      <alignment horizontal="center" vertical="center"/>
    </xf>
    <xf numFmtId="2" fontId="1" fillId="0" borderId="0" xfId="0" applyNumberFormat="1" applyFont="1" applyAlignment="1">
      <alignment vertical="center"/>
    </xf>
    <xf numFmtId="2" fontId="3" fillId="0" borderId="1" xfId="0" applyNumberFormat="1" applyFont="1" applyBorder="1" applyAlignment="1">
      <alignment horizontal="center" vertical="center" wrapText="1"/>
    </xf>
    <xf numFmtId="2"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lignment vertical="center" wrapText="1"/>
    </xf>
    <xf numFmtId="2"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2" fontId="4" fillId="2" borderId="8" xfId="0" applyNumberFormat="1" applyFont="1" applyFill="1" applyBorder="1" applyAlignment="1">
      <alignment horizontal="center" vertical="center"/>
    </xf>
    <xf numFmtId="2" fontId="4"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4"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5"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6" fillId="2" borderId="1" xfId="0" applyFont="1" applyFill="1" applyBorder="1" applyAlignment="1">
      <alignment horizontal="center" vertical="center" wrapText="1"/>
    </xf>
    <xf numFmtId="0" fontId="10" fillId="0" borderId="1" xfId="0" applyFont="1" applyBorder="1" applyAlignment="1">
      <alignment horizontal="center" vertical="center"/>
    </xf>
    <xf numFmtId="4" fontId="2" fillId="0" borderId="4" xfId="0" applyNumberFormat="1" applyFont="1" applyBorder="1" applyAlignment="1">
      <alignment horizontal="right" vertical="center"/>
    </xf>
    <xf numFmtId="4" fontId="2" fillId="0" borderId="5" xfId="0" applyNumberFormat="1" applyFont="1" applyBorder="1" applyAlignment="1">
      <alignment horizontal="right" vertical="center"/>
    </xf>
    <xf numFmtId="0" fontId="11" fillId="0" borderId="1" xfId="0" applyFont="1" applyBorder="1" applyAlignment="1">
      <alignment horizontal="center" vertical="center"/>
    </xf>
    <xf numFmtId="0" fontId="10"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cellXfs>
  <cellStyles count="2">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360"/>
  <sheetViews>
    <sheetView tabSelected="1" topLeftCell="A352" zoomScale="85" zoomScaleNormal="85" workbookViewId="0">
      <selection activeCell="L360" sqref="L360"/>
    </sheetView>
  </sheetViews>
  <sheetFormatPr defaultColWidth="9.28515625" defaultRowHeight="13.9"/>
  <cols>
    <col min="1" max="1" width="7.42578125" style="1" customWidth="1"/>
    <col min="2" max="2" width="4.42578125" style="24" bestFit="1" customWidth="1"/>
    <col min="3" max="3" width="51.7109375" style="1" customWidth="1"/>
    <col min="4" max="4" width="5.5703125" style="1" bestFit="1" customWidth="1"/>
    <col min="5" max="5" width="7.7109375" style="1" bestFit="1" customWidth="1"/>
    <col min="6" max="7" width="8" style="1" bestFit="1" customWidth="1"/>
    <col min="8" max="8" width="10.140625" style="1" customWidth="1"/>
    <col min="9" max="9" width="9.28515625" style="1" bestFit="1" customWidth="1"/>
    <col min="10" max="10" width="5.28515625" style="1" bestFit="1" customWidth="1"/>
    <col min="11" max="11" width="8" style="1" bestFit="1" customWidth="1"/>
    <col min="12" max="12" width="14.28515625" style="43" bestFit="1" customWidth="1"/>
    <col min="13" max="16384" width="9.28515625" style="1"/>
  </cols>
  <sheetData>
    <row r="3" spans="2:12" ht="15.6">
      <c r="B3" s="67" t="s">
        <v>0</v>
      </c>
      <c r="C3" s="67"/>
      <c r="D3" s="67"/>
      <c r="E3" s="67"/>
      <c r="F3" s="67"/>
      <c r="G3" s="67"/>
      <c r="H3" s="67"/>
    </row>
    <row r="4" spans="2:12" ht="31.15">
      <c r="B4" s="2" t="s">
        <v>1</v>
      </c>
      <c r="C4" s="68" t="s">
        <v>2</v>
      </c>
      <c r="D4" s="69"/>
      <c r="E4" s="69"/>
      <c r="F4" s="69"/>
      <c r="G4" s="70" t="s">
        <v>3</v>
      </c>
      <c r="H4" s="71"/>
    </row>
    <row r="5" spans="2:12" ht="15.6">
      <c r="B5" s="3">
        <v>1</v>
      </c>
      <c r="C5" s="60" t="s">
        <v>4</v>
      </c>
      <c r="D5" s="60"/>
      <c r="E5" s="60"/>
      <c r="F5" s="60"/>
      <c r="G5" s="61">
        <v>0</v>
      </c>
      <c r="H5" s="62"/>
    </row>
    <row r="6" spans="2:12" ht="15.6">
      <c r="B6" s="3">
        <v>2</v>
      </c>
      <c r="C6" s="60" t="s">
        <v>5</v>
      </c>
      <c r="D6" s="60"/>
      <c r="E6" s="60"/>
      <c r="F6" s="60"/>
      <c r="G6" s="61">
        <v>0</v>
      </c>
      <c r="H6" s="62"/>
    </row>
    <row r="7" spans="2:12" ht="15.6">
      <c r="B7" s="3">
        <v>3</v>
      </c>
      <c r="C7" s="60" t="s">
        <v>6</v>
      </c>
      <c r="D7" s="60"/>
      <c r="E7" s="60"/>
      <c r="F7" s="60"/>
      <c r="G7" s="61">
        <v>0</v>
      </c>
      <c r="H7" s="62"/>
    </row>
    <row r="8" spans="2:12" ht="15.6">
      <c r="B8" s="3">
        <v>4</v>
      </c>
      <c r="C8" s="60" t="s">
        <v>7</v>
      </c>
      <c r="D8" s="60"/>
      <c r="E8" s="60"/>
      <c r="F8" s="60"/>
      <c r="G8" s="61">
        <v>0</v>
      </c>
      <c r="H8" s="62"/>
    </row>
    <row r="9" spans="2:12" ht="15.6">
      <c r="B9" s="3">
        <v>5</v>
      </c>
      <c r="C9" s="60" t="s">
        <v>8</v>
      </c>
      <c r="D9" s="60"/>
      <c r="E9" s="60"/>
      <c r="F9" s="60"/>
      <c r="G9" s="61">
        <v>0</v>
      </c>
      <c r="H9" s="62"/>
    </row>
    <row r="10" spans="2:12" ht="15.6">
      <c r="B10" s="3">
        <v>6</v>
      </c>
      <c r="C10" s="60" t="s">
        <v>9</v>
      </c>
      <c r="D10" s="60"/>
      <c r="E10" s="60"/>
      <c r="F10" s="60"/>
      <c r="G10" s="84">
        <v>0</v>
      </c>
      <c r="H10" s="85"/>
    </row>
    <row r="11" spans="2:12" ht="15.6">
      <c r="B11" s="4"/>
      <c r="C11" s="59" t="s">
        <v>10</v>
      </c>
      <c r="D11" s="59"/>
      <c r="E11" s="59"/>
      <c r="F11" s="59"/>
      <c r="G11" s="61">
        <f>G5+G6+G7+G8+G9+G10</f>
        <v>0</v>
      </c>
      <c r="H11" s="62"/>
    </row>
    <row r="14" spans="2:12" ht="17.45">
      <c r="B14" s="63" t="s">
        <v>4</v>
      </c>
      <c r="C14" s="63"/>
      <c r="D14" s="63"/>
      <c r="E14" s="63"/>
      <c r="F14" s="63"/>
      <c r="G14" s="63"/>
      <c r="H14" s="63"/>
      <c r="I14" s="63"/>
      <c r="J14" s="63"/>
      <c r="K14" s="63"/>
      <c r="L14" s="63"/>
    </row>
    <row r="15" spans="2:12" ht="46.9">
      <c r="B15" s="2" t="s">
        <v>1</v>
      </c>
      <c r="C15" s="2" t="s">
        <v>11</v>
      </c>
      <c r="D15" s="2" t="s">
        <v>12</v>
      </c>
      <c r="E15" s="2" t="s">
        <v>13</v>
      </c>
      <c r="F15" s="2" t="s">
        <v>14</v>
      </c>
      <c r="G15" s="2" t="s">
        <v>15</v>
      </c>
      <c r="H15" s="2" t="s">
        <v>16</v>
      </c>
      <c r="I15" s="2" t="s">
        <v>17</v>
      </c>
      <c r="J15" s="2" t="s">
        <v>18</v>
      </c>
      <c r="K15" s="2" t="s">
        <v>19</v>
      </c>
      <c r="L15" s="44" t="s">
        <v>3</v>
      </c>
    </row>
    <row r="16" spans="2:12" ht="31.15">
      <c r="B16" s="64">
        <v>1</v>
      </c>
      <c r="C16" s="5" t="s">
        <v>20</v>
      </c>
      <c r="D16" s="3"/>
      <c r="E16" s="3"/>
      <c r="F16" s="3"/>
      <c r="G16" s="3"/>
      <c r="H16" s="6"/>
      <c r="I16" s="6"/>
      <c r="J16" s="3"/>
      <c r="K16" s="7"/>
      <c r="L16" s="6"/>
    </row>
    <row r="17" spans="2:12" ht="15.6">
      <c r="B17" s="65"/>
      <c r="C17" s="5" t="s">
        <v>21</v>
      </c>
      <c r="D17" s="3">
        <v>1</v>
      </c>
      <c r="E17" s="3">
        <v>4</v>
      </c>
      <c r="F17" s="3">
        <v>1.7</v>
      </c>
      <c r="G17" s="3">
        <v>1.2</v>
      </c>
      <c r="H17" s="6">
        <f>PRODUCT(D17:G17)</f>
        <v>8.16</v>
      </c>
      <c r="I17" s="6"/>
      <c r="J17" s="3"/>
      <c r="K17" s="7"/>
      <c r="L17" s="6"/>
    </row>
    <row r="18" spans="2:12" ht="15.6">
      <c r="B18" s="65"/>
      <c r="C18" s="5" t="s">
        <v>22</v>
      </c>
      <c r="D18" s="3">
        <v>2</v>
      </c>
      <c r="E18" s="3">
        <v>1.45</v>
      </c>
      <c r="F18" s="3">
        <v>0.15</v>
      </c>
      <c r="G18" s="3">
        <v>2.1</v>
      </c>
      <c r="H18" s="6">
        <f>PRODUCT(D18:G18)</f>
        <v>0.91349999999999998</v>
      </c>
      <c r="I18" s="6"/>
      <c r="J18" s="3"/>
      <c r="K18" s="7"/>
      <c r="L18" s="6"/>
    </row>
    <row r="19" spans="2:12" ht="15.6">
      <c r="B19" s="66"/>
      <c r="C19" s="5"/>
      <c r="D19" s="3">
        <v>1</v>
      </c>
      <c r="E19" s="3">
        <v>3.15</v>
      </c>
      <c r="F19" s="3">
        <v>0.15</v>
      </c>
      <c r="G19" s="3">
        <v>2.1</v>
      </c>
      <c r="H19" s="6">
        <f>PRODUCT(D19:G19)</f>
        <v>0.99224999999999997</v>
      </c>
      <c r="I19" s="6">
        <f>H18+H19+H17</f>
        <v>10.06575</v>
      </c>
      <c r="J19" s="3" t="s">
        <v>23</v>
      </c>
      <c r="K19" s="3">
        <v>0</v>
      </c>
      <c r="L19" s="6">
        <f>K19*I19</f>
        <v>0</v>
      </c>
    </row>
    <row r="20" spans="2:12" ht="62.45">
      <c r="B20" s="64">
        <v>2</v>
      </c>
      <c r="C20" s="5" t="s">
        <v>24</v>
      </c>
      <c r="D20" s="3"/>
      <c r="E20" s="3"/>
      <c r="F20" s="3"/>
      <c r="G20" s="3"/>
      <c r="H20" s="6"/>
      <c r="I20" s="6"/>
      <c r="J20" s="9"/>
      <c r="K20" s="3"/>
      <c r="L20" s="6"/>
    </row>
    <row r="21" spans="2:12" ht="15.6">
      <c r="B21" s="65"/>
      <c r="C21" s="5" t="s">
        <v>22</v>
      </c>
      <c r="D21" s="3"/>
      <c r="E21" s="3"/>
      <c r="F21" s="3"/>
      <c r="G21" s="3"/>
      <c r="H21" s="6"/>
      <c r="I21" s="6"/>
      <c r="J21" s="9"/>
      <c r="K21" s="3"/>
      <c r="L21" s="6"/>
    </row>
    <row r="22" spans="2:12" ht="15.6">
      <c r="B22" s="65"/>
      <c r="C22" s="5" t="s">
        <v>25</v>
      </c>
      <c r="D22" s="3">
        <v>6</v>
      </c>
      <c r="E22" s="3">
        <v>1.45</v>
      </c>
      <c r="F22" s="3"/>
      <c r="G22" s="3">
        <v>0.9</v>
      </c>
      <c r="H22" s="6">
        <f>PRODUCT(D22:G22)</f>
        <v>7.8299999999999992</v>
      </c>
      <c r="I22" s="6"/>
      <c r="J22" s="3"/>
      <c r="K22" s="3"/>
      <c r="L22" s="6"/>
    </row>
    <row r="23" spans="2:12" ht="15.6">
      <c r="B23" s="65"/>
      <c r="C23" s="5"/>
      <c r="D23" s="3">
        <v>3</v>
      </c>
      <c r="E23" s="3">
        <v>0.95</v>
      </c>
      <c r="F23" s="3"/>
      <c r="G23" s="3">
        <v>0.9</v>
      </c>
      <c r="H23" s="6">
        <f>PRODUCT(D23:G23)</f>
        <v>2.5649999999999999</v>
      </c>
      <c r="I23" s="6"/>
      <c r="J23" s="3"/>
      <c r="K23" s="3"/>
      <c r="L23" s="6"/>
    </row>
    <row r="24" spans="2:12" ht="15.6">
      <c r="B24" s="65"/>
      <c r="C24" s="5" t="s">
        <v>26</v>
      </c>
      <c r="D24" s="3">
        <v>4</v>
      </c>
      <c r="E24" s="3">
        <v>0.95</v>
      </c>
      <c r="F24" s="3">
        <v>1.45</v>
      </c>
      <c r="G24" s="3"/>
      <c r="H24" s="6">
        <f>PRODUCT(D24:G24)</f>
        <v>5.51</v>
      </c>
      <c r="I24" s="6"/>
      <c r="J24" s="3"/>
      <c r="K24" s="3"/>
      <c r="L24" s="6"/>
    </row>
    <row r="25" spans="2:12" ht="15.6">
      <c r="B25" s="65"/>
      <c r="C25" s="5" t="s">
        <v>27</v>
      </c>
      <c r="D25" s="3"/>
      <c r="E25" s="3"/>
      <c r="F25" s="3"/>
      <c r="G25" s="3"/>
      <c r="H25" s="6"/>
      <c r="I25" s="6"/>
      <c r="J25" s="3"/>
      <c r="K25" s="3"/>
      <c r="L25" s="6"/>
    </row>
    <row r="26" spans="2:12" ht="15.6">
      <c r="B26" s="65"/>
      <c r="C26" s="5" t="s">
        <v>25</v>
      </c>
      <c r="D26" s="3">
        <v>1</v>
      </c>
      <c r="E26" s="3">
        <v>2.9</v>
      </c>
      <c r="F26" s="3"/>
      <c r="G26" s="3">
        <v>0.9</v>
      </c>
      <c r="H26" s="6">
        <f t="shared" ref="H26:H33" si="0">PRODUCT(D26:G26)</f>
        <v>2.61</v>
      </c>
      <c r="I26" s="6"/>
      <c r="J26" s="3"/>
      <c r="K26" s="3"/>
      <c r="L26" s="6"/>
    </row>
    <row r="27" spans="2:12" ht="15.6">
      <c r="B27" s="65"/>
      <c r="C27" s="5"/>
      <c r="D27" s="3">
        <v>2</v>
      </c>
      <c r="E27" s="3">
        <v>1.5</v>
      </c>
      <c r="F27" s="3"/>
      <c r="G27" s="3">
        <v>0.9</v>
      </c>
      <c r="H27" s="6">
        <f t="shared" si="0"/>
        <v>2.7</v>
      </c>
      <c r="I27" s="6"/>
      <c r="J27" s="3"/>
      <c r="K27" s="3"/>
      <c r="L27" s="6"/>
    </row>
    <row r="28" spans="2:12" ht="15.6">
      <c r="B28" s="65"/>
      <c r="C28" s="5" t="s">
        <v>26</v>
      </c>
      <c r="D28" s="3">
        <v>1</v>
      </c>
      <c r="E28" s="3">
        <v>2.9</v>
      </c>
      <c r="F28" s="3">
        <v>1.5</v>
      </c>
      <c r="G28" s="3"/>
      <c r="H28" s="6">
        <f t="shared" si="0"/>
        <v>4.3499999999999996</v>
      </c>
      <c r="I28" s="6"/>
      <c r="J28" s="3"/>
      <c r="K28" s="3"/>
      <c r="L28" s="6"/>
    </row>
    <row r="29" spans="2:12" ht="15.6">
      <c r="B29" s="65"/>
      <c r="C29" s="5" t="s">
        <v>28</v>
      </c>
      <c r="D29" s="3">
        <v>1</v>
      </c>
      <c r="E29" s="3">
        <v>8.65</v>
      </c>
      <c r="F29" s="3">
        <v>1.9</v>
      </c>
      <c r="G29" s="3"/>
      <c r="H29" s="6">
        <f t="shared" si="0"/>
        <v>16.434999999999999</v>
      </c>
      <c r="I29" s="6"/>
      <c r="J29" s="3"/>
      <c r="K29" s="3"/>
      <c r="L29" s="6"/>
    </row>
    <row r="30" spans="2:12" ht="15.6">
      <c r="B30" s="65"/>
      <c r="C30" s="5" t="s">
        <v>29</v>
      </c>
      <c r="D30" s="3">
        <v>1</v>
      </c>
      <c r="E30" s="3">
        <v>1.8</v>
      </c>
      <c r="F30" s="3">
        <v>1</v>
      </c>
      <c r="G30" s="3"/>
      <c r="H30" s="6">
        <f t="shared" si="0"/>
        <v>1.8</v>
      </c>
      <c r="I30" s="6"/>
      <c r="J30" s="3"/>
      <c r="K30" s="3"/>
      <c r="L30" s="6"/>
    </row>
    <row r="31" spans="2:12" ht="15.6">
      <c r="B31" s="65"/>
      <c r="C31" s="5" t="s">
        <v>30</v>
      </c>
      <c r="D31" s="3">
        <v>1</v>
      </c>
      <c r="E31" s="3">
        <v>2.1</v>
      </c>
      <c r="F31" s="3">
        <v>1.7</v>
      </c>
      <c r="G31" s="3"/>
      <c r="H31" s="6">
        <f t="shared" si="0"/>
        <v>3.57</v>
      </c>
      <c r="I31" s="6"/>
      <c r="J31" s="3"/>
      <c r="K31" s="3"/>
      <c r="L31" s="6"/>
    </row>
    <row r="32" spans="2:12" ht="15.6">
      <c r="B32" s="65"/>
      <c r="C32" s="5"/>
      <c r="D32" s="3">
        <v>1</v>
      </c>
      <c r="E32" s="3">
        <v>6.2</v>
      </c>
      <c r="F32" s="3">
        <v>1.45</v>
      </c>
      <c r="G32" s="3"/>
      <c r="H32" s="6">
        <f t="shared" si="0"/>
        <v>8.99</v>
      </c>
      <c r="I32" s="6"/>
      <c r="J32" s="3"/>
      <c r="K32" s="3"/>
      <c r="L32" s="6"/>
    </row>
    <row r="33" spans="2:12" ht="15.6">
      <c r="B33" s="66"/>
      <c r="C33" s="5" t="s">
        <v>31</v>
      </c>
      <c r="D33" s="3">
        <v>3</v>
      </c>
      <c r="E33" s="3">
        <v>2.2999999999999998</v>
      </c>
      <c r="F33" s="3">
        <v>0.9</v>
      </c>
      <c r="G33" s="3"/>
      <c r="H33" s="6">
        <f t="shared" si="0"/>
        <v>6.21</v>
      </c>
      <c r="I33" s="6">
        <f>H22+H23+H24+H26+H27+H29+H30+H31+H32+H33+H28</f>
        <v>62.57</v>
      </c>
      <c r="J33" s="3" t="s">
        <v>32</v>
      </c>
      <c r="K33" s="3">
        <v>0</v>
      </c>
      <c r="L33" s="6">
        <f>I33*K33</f>
        <v>0</v>
      </c>
    </row>
    <row r="34" spans="2:12" ht="62.45">
      <c r="B34" s="64">
        <v>3</v>
      </c>
      <c r="C34" s="5" t="s">
        <v>33</v>
      </c>
      <c r="D34" s="3"/>
      <c r="E34" s="3"/>
      <c r="F34" s="3"/>
      <c r="G34" s="3"/>
      <c r="H34" s="6"/>
      <c r="I34" s="6"/>
      <c r="J34" s="10"/>
      <c r="K34" s="3"/>
      <c r="L34" s="6"/>
    </row>
    <row r="35" spans="2:12" ht="15.6">
      <c r="B35" s="66"/>
      <c r="C35" s="5" t="s">
        <v>34</v>
      </c>
      <c r="D35" s="3">
        <v>4</v>
      </c>
      <c r="E35" s="3"/>
      <c r="F35" s="3"/>
      <c r="G35" s="3"/>
      <c r="H35" s="6">
        <f>PRODUCT(D35:G35)</f>
        <v>4</v>
      </c>
      <c r="I35" s="6">
        <f>H35</f>
        <v>4</v>
      </c>
      <c r="J35" s="10" t="s">
        <v>35</v>
      </c>
      <c r="K35" s="3">
        <v>0</v>
      </c>
      <c r="L35" s="6">
        <f>I35*K35</f>
        <v>0</v>
      </c>
    </row>
    <row r="36" spans="2:12" ht="124.9">
      <c r="B36" s="64">
        <v>4</v>
      </c>
      <c r="C36" s="5" t="s">
        <v>36</v>
      </c>
      <c r="D36" s="3"/>
      <c r="E36" s="3"/>
      <c r="F36" s="3"/>
      <c r="G36" s="3"/>
      <c r="H36" s="6"/>
      <c r="I36" s="6"/>
      <c r="J36" s="9"/>
      <c r="K36" s="11"/>
      <c r="L36" s="6"/>
    </row>
    <row r="37" spans="2:12" ht="15.6">
      <c r="B37" s="66"/>
      <c r="C37" s="5" t="s">
        <v>37</v>
      </c>
      <c r="D37" s="3">
        <v>4</v>
      </c>
      <c r="E37" s="3"/>
      <c r="F37" s="3"/>
      <c r="G37" s="3"/>
      <c r="H37" s="6">
        <f>PRODUCT(D37:G37)</f>
        <v>4</v>
      </c>
      <c r="I37" s="6">
        <f>H37</f>
        <v>4</v>
      </c>
      <c r="J37" s="10" t="s">
        <v>35</v>
      </c>
      <c r="K37" s="11">
        <v>0</v>
      </c>
      <c r="L37" s="6">
        <f>I37*K37</f>
        <v>0</v>
      </c>
    </row>
    <row r="38" spans="2:12" ht="156">
      <c r="B38" s="64">
        <v>5</v>
      </c>
      <c r="C38" s="12" t="s">
        <v>38</v>
      </c>
      <c r="D38" s="3"/>
      <c r="E38" s="3"/>
      <c r="F38" s="3"/>
      <c r="G38" s="3"/>
      <c r="H38" s="6"/>
      <c r="I38" s="6"/>
      <c r="J38" s="3"/>
      <c r="K38" s="11"/>
      <c r="L38" s="6"/>
    </row>
    <row r="39" spans="2:12" ht="15.6">
      <c r="B39" s="65"/>
      <c r="C39" s="5" t="s">
        <v>39</v>
      </c>
      <c r="D39" s="3">
        <v>3</v>
      </c>
      <c r="E39" s="3">
        <v>1</v>
      </c>
      <c r="F39" s="3">
        <v>1</v>
      </c>
      <c r="G39" s="3">
        <v>0.15</v>
      </c>
      <c r="H39" s="6">
        <f>PRODUCT(D39:G39)</f>
        <v>0.44999999999999996</v>
      </c>
      <c r="I39" s="6"/>
      <c r="J39" s="3"/>
      <c r="K39" s="11"/>
      <c r="L39" s="6"/>
    </row>
    <row r="40" spans="2:12" ht="15.6">
      <c r="B40" s="66"/>
      <c r="C40" s="5" t="s">
        <v>40</v>
      </c>
      <c r="D40" s="3">
        <v>1</v>
      </c>
      <c r="E40" s="3">
        <v>0.95</v>
      </c>
      <c r="F40" s="3">
        <v>1.45</v>
      </c>
      <c r="G40" s="3">
        <v>0.15</v>
      </c>
      <c r="H40" s="6">
        <f>PRODUCT(D40:G40)</f>
        <v>0.20662499999999998</v>
      </c>
      <c r="I40" s="6">
        <f>H39+H40</f>
        <v>0.6566249999999999</v>
      </c>
      <c r="J40" s="3" t="s">
        <v>23</v>
      </c>
      <c r="K40" s="11">
        <v>0</v>
      </c>
      <c r="L40" s="6">
        <f>(I40*K40)</f>
        <v>0</v>
      </c>
    </row>
    <row r="41" spans="2:12" ht="15.6">
      <c r="B41" s="10">
        <v>6</v>
      </c>
      <c r="C41" s="5" t="s">
        <v>41</v>
      </c>
      <c r="D41" s="9">
        <v>2</v>
      </c>
      <c r="E41" s="9">
        <v>1</v>
      </c>
      <c r="F41" s="9"/>
      <c r="G41" s="9">
        <v>1.2</v>
      </c>
      <c r="H41" s="6">
        <f>PRODUCT(D41:G41)</f>
        <v>2.4</v>
      </c>
      <c r="I41" s="13">
        <f>H41</f>
        <v>2.4</v>
      </c>
      <c r="J41" s="3" t="s">
        <v>32</v>
      </c>
      <c r="K41" s="3">
        <v>0</v>
      </c>
      <c r="L41" s="14">
        <f>I41*K41</f>
        <v>0</v>
      </c>
    </row>
    <row r="42" spans="2:12" ht="93.6">
      <c r="B42" s="64">
        <v>7</v>
      </c>
      <c r="C42" s="15" t="s">
        <v>42</v>
      </c>
      <c r="D42" s="3"/>
      <c r="E42" s="3"/>
      <c r="F42" s="3"/>
      <c r="G42" s="3"/>
      <c r="H42" s="3"/>
      <c r="I42" s="3"/>
      <c r="J42" s="3"/>
      <c r="K42" s="3"/>
      <c r="L42" s="6"/>
    </row>
    <row r="43" spans="2:12" ht="15.6">
      <c r="B43" s="65"/>
      <c r="C43" s="5" t="s">
        <v>39</v>
      </c>
      <c r="D43" s="3"/>
      <c r="E43" s="3"/>
      <c r="F43" s="3"/>
      <c r="G43" s="3"/>
      <c r="H43" s="3"/>
      <c r="I43" s="3"/>
      <c r="J43" s="3"/>
      <c r="K43" s="3"/>
      <c r="L43" s="6"/>
    </row>
    <row r="44" spans="2:12" ht="15.6">
      <c r="B44" s="65"/>
      <c r="C44" s="5" t="s">
        <v>25</v>
      </c>
      <c r="D44" s="3">
        <v>3</v>
      </c>
      <c r="E44" s="3">
        <v>1</v>
      </c>
      <c r="F44" s="3"/>
      <c r="G44" s="3">
        <v>1.2</v>
      </c>
      <c r="H44" s="6">
        <f>PRODUCT(D44:G44)</f>
        <v>3.5999999999999996</v>
      </c>
      <c r="I44" s="6"/>
      <c r="J44" s="3"/>
      <c r="K44" s="3"/>
      <c r="L44" s="6"/>
    </row>
    <row r="45" spans="2:12" ht="15.6">
      <c r="B45" s="65"/>
      <c r="C45" s="5"/>
      <c r="D45" s="3">
        <v>2</v>
      </c>
      <c r="E45" s="3">
        <v>1.6</v>
      </c>
      <c r="F45" s="3"/>
      <c r="G45" s="3">
        <v>1.2</v>
      </c>
      <c r="H45" s="6">
        <f>PRODUCT(D45:G45)</f>
        <v>3.84</v>
      </c>
      <c r="I45" s="6"/>
      <c r="J45" s="3"/>
      <c r="K45" s="3"/>
      <c r="L45" s="6"/>
    </row>
    <row r="46" spans="2:12" ht="15.6">
      <c r="B46" s="65"/>
      <c r="C46" s="5" t="s">
        <v>40</v>
      </c>
      <c r="D46" s="3"/>
      <c r="E46" s="3"/>
      <c r="F46" s="3"/>
      <c r="G46" s="3"/>
      <c r="H46" s="6"/>
      <c r="I46" s="6"/>
      <c r="J46" s="3"/>
      <c r="K46" s="3"/>
      <c r="L46" s="6"/>
    </row>
    <row r="47" spans="2:12" ht="15.6">
      <c r="B47" s="65"/>
      <c r="C47" s="5" t="s">
        <v>25</v>
      </c>
      <c r="D47" s="3">
        <v>1</v>
      </c>
      <c r="E47" s="3">
        <v>0.95</v>
      </c>
      <c r="F47" s="3"/>
      <c r="G47" s="3">
        <v>0.9</v>
      </c>
      <c r="H47" s="6">
        <f>PRODUCT(D47:G47)</f>
        <v>0.85499999999999998</v>
      </c>
      <c r="I47" s="6"/>
      <c r="J47" s="3"/>
      <c r="K47" s="3"/>
      <c r="L47" s="6"/>
    </row>
    <row r="48" spans="2:12" ht="15.6">
      <c r="B48" s="65"/>
      <c r="C48" s="5"/>
      <c r="D48" s="3">
        <v>2</v>
      </c>
      <c r="E48" s="3">
        <v>1.45</v>
      </c>
      <c r="F48" s="3"/>
      <c r="G48" s="3">
        <v>0.9</v>
      </c>
      <c r="H48" s="6">
        <f>PRODUCT(D48:G48)</f>
        <v>2.61</v>
      </c>
      <c r="I48" s="6"/>
      <c r="J48" s="3"/>
      <c r="K48" s="3"/>
      <c r="L48" s="6"/>
    </row>
    <row r="49" spans="2:12" ht="15.6">
      <c r="B49" s="65"/>
      <c r="C49" s="5" t="s">
        <v>27</v>
      </c>
      <c r="D49" s="3">
        <v>1</v>
      </c>
      <c r="E49" s="3">
        <v>2.9</v>
      </c>
      <c r="F49" s="3"/>
      <c r="G49" s="3">
        <v>0.9</v>
      </c>
      <c r="H49" s="6">
        <f>PRODUCT(D49:G49)</f>
        <v>2.61</v>
      </c>
      <c r="I49" s="6"/>
      <c r="J49" s="3"/>
      <c r="K49" s="3"/>
      <c r="L49" s="6"/>
    </row>
    <row r="50" spans="2:12" ht="15.6">
      <c r="B50" s="66"/>
      <c r="C50" s="5"/>
      <c r="D50" s="3">
        <v>2</v>
      </c>
      <c r="E50" s="3">
        <v>1.5</v>
      </c>
      <c r="F50" s="3"/>
      <c r="G50" s="3">
        <v>0.9</v>
      </c>
      <c r="H50" s="6">
        <f>PRODUCT(D50:G50)</f>
        <v>2.7</v>
      </c>
      <c r="I50" s="6">
        <f>H44+H45+H47+H48+H49+H50</f>
        <v>16.215</v>
      </c>
      <c r="J50" s="3" t="s">
        <v>32</v>
      </c>
      <c r="K50" s="3">
        <v>0</v>
      </c>
      <c r="L50" s="6">
        <f>K50*I50</f>
        <v>0</v>
      </c>
    </row>
    <row r="51" spans="2:12" ht="93.6">
      <c r="B51" s="64">
        <v>8</v>
      </c>
      <c r="C51" s="15" t="s">
        <v>43</v>
      </c>
      <c r="D51" s="3"/>
      <c r="E51" s="3"/>
      <c r="F51" s="3"/>
      <c r="G51" s="3"/>
      <c r="H51" s="3"/>
      <c r="I51" s="3"/>
      <c r="J51" s="3"/>
      <c r="K51" s="3"/>
      <c r="L51" s="6"/>
    </row>
    <row r="52" spans="2:12" ht="15.6">
      <c r="B52" s="65"/>
      <c r="C52" s="5" t="s">
        <v>39</v>
      </c>
      <c r="D52" s="3"/>
      <c r="E52" s="3"/>
      <c r="F52" s="3"/>
      <c r="G52" s="3"/>
      <c r="H52" s="6"/>
      <c r="I52" s="3"/>
      <c r="J52" s="3"/>
      <c r="K52" s="3"/>
      <c r="L52" s="6"/>
    </row>
    <row r="53" spans="2:12" ht="15.6">
      <c r="B53" s="65"/>
      <c r="C53" s="5" t="s">
        <v>44</v>
      </c>
      <c r="D53" s="3">
        <v>3</v>
      </c>
      <c r="E53" s="3">
        <v>1</v>
      </c>
      <c r="F53" s="3">
        <f>0.15+0.15+0.2</f>
        <v>0.5</v>
      </c>
      <c r="G53" s="3"/>
      <c r="H53" s="6">
        <f>PRODUCT(D53:G53)</f>
        <v>1.5</v>
      </c>
      <c r="I53" s="3"/>
      <c r="J53" s="3"/>
      <c r="K53" s="3"/>
      <c r="L53" s="6"/>
    </row>
    <row r="54" spans="2:12" ht="15.6">
      <c r="B54" s="65"/>
      <c r="C54" s="5" t="s">
        <v>26</v>
      </c>
      <c r="D54" s="3">
        <v>3</v>
      </c>
      <c r="E54" s="3">
        <v>1</v>
      </c>
      <c r="F54" s="3">
        <v>0.8</v>
      </c>
      <c r="G54" s="3"/>
      <c r="H54" s="6">
        <f t="shared" ref="H54:H76" si="1">PRODUCT(D54:G54)</f>
        <v>2.4000000000000004</v>
      </c>
      <c r="I54" s="6"/>
      <c r="J54" s="3"/>
      <c r="K54" s="3"/>
      <c r="L54" s="6"/>
    </row>
    <row r="55" spans="2:12" ht="15.6">
      <c r="B55" s="65"/>
      <c r="C55" s="5" t="s">
        <v>40</v>
      </c>
      <c r="D55" s="3">
        <v>1</v>
      </c>
      <c r="E55" s="3">
        <v>0.95</v>
      </c>
      <c r="F55" s="3">
        <v>1.45</v>
      </c>
      <c r="G55" s="3"/>
      <c r="H55" s="6">
        <f t="shared" si="1"/>
        <v>1.3774999999999999</v>
      </c>
      <c r="I55" s="6"/>
      <c r="J55" s="3"/>
      <c r="K55" s="3"/>
      <c r="L55" s="6"/>
    </row>
    <row r="56" spans="2:12" ht="15.6">
      <c r="B56" s="65"/>
      <c r="C56" s="5" t="s">
        <v>27</v>
      </c>
      <c r="D56" s="3"/>
      <c r="E56" s="3"/>
      <c r="F56" s="3"/>
      <c r="G56" s="3"/>
      <c r="H56" s="6"/>
      <c r="I56" s="6"/>
      <c r="J56" s="3"/>
      <c r="K56" s="3"/>
      <c r="L56" s="6"/>
    </row>
    <row r="57" spans="2:12" ht="15.6">
      <c r="B57" s="65"/>
      <c r="C57" s="5" t="s">
        <v>26</v>
      </c>
      <c r="D57" s="3">
        <v>1</v>
      </c>
      <c r="E57" s="3">
        <v>2.9</v>
      </c>
      <c r="F57" s="3">
        <v>1.5</v>
      </c>
      <c r="G57" s="3"/>
      <c r="H57" s="6">
        <f t="shared" si="1"/>
        <v>4.3499999999999996</v>
      </c>
      <c r="I57" s="6"/>
      <c r="J57" s="3"/>
      <c r="K57" s="3"/>
      <c r="L57" s="6"/>
    </row>
    <row r="58" spans="2:12" ht="15.6">
      <c r="B58" s="65"/>
      <c r="C58" s="5" t="s">
        <v>28</v>
      </c>
      <c r="D58" s="3">
        <v>1</v>
      </c>
      <c r="E58" s="3">
        <v>8.65</v>
      </c>
      <c r="F58" s="3">
        <v>1.9</v>
      </c>
      <c r="G58" s="3"/>
      <c r="H58" s="6">
        <f t="shared" si="1"/>
        <v>16.434999999999999</v>
      </c>
      <c r="I58" s="6"/>
      <c r="J58" s="3"/>
      <c r="K58" s="3"/>
      <c r="L58" s="6"/>
    </row>
    <row r="59" spans="2:12" ht="15.6">
      <c r="B59" s="65"/>
      <c r="C59" s="5" t="s">
        <v>29</v>
      </c>
      <c r="D59" s="3">
        <v>1</v>
      </c>
      <c r="E59" s="3">
        <v>1.8</v>
      </c>
      <c r="F59" s="3">
        <v>1</v>
      </c>
      <c r="G59" s="3"/>
      <c r="H59" s="6">
        <f t="shared" si="1"/>
        <v>1.8</v>
      </c>
      <c r="I59" s="6"/>
      <c r="J59" s="3"/>
      <c r="K59" s="3"/>
      <c r="L59" s="6"/>
    </row>
    <row r="60" spans="2:12" ht="15.6">
      <c r="B60" s="65"/>
      <c r="C60" s="5" t="s">
        <v>30</v>
      </c>
      <c r="D60" s="3">
        <v>3.15</v>
      </c>
      <c r="E60" s="3">
        <v>6.2</v>
      </c>
      <c r="F60" s="3">
        <v>1.7</v>
      </c>
      <c r="G60" s="3"/>
      <c r="H60" s="6">
        <f t="shared" si="1"/>
        <v>33.201000000000001</v>
      </c>
      <c r="I60" s="6"/>
      <c r="J60" s="3"/>
      <c r="K60" s="3"/>
      <c r="L60" s="6"/>
    </row>
    <row r="61" spans="2:12" ht="15.6">
      <c r="B61" s="65"/>
      <c r="C61" s="5" t="s">
        <v>31</v>
      </c>
      <c r="D61" s="3"/>
      <c r="E61" s="3"/>
      <c r="F61" s="3"/>
      <c r="G61" s="3"/>
      <c r="H61" s="6"/>
      <c r="I61" s="6"/>
      <c r="J61" s="3"/>
      <c r="K61" s="3"/>
      <c r="L61" s="6"/>
    </row>
    <row r="62" spans="2:12" ht="15.6">
      <c r="B62" s="65"/>
      <c r="C62" s="5" t="s">
        <v>45</v>
      </c>
      <c r="D62" s="3">
        <v>3</v>
      </c>
      <c r="E62" s="3">
        <v>2.2999999999999998</v>
      </c>
      <c r="F62" s="3">
        <v>0.25</v>
      </c>
      <c r="G62" s="3"/>
      <c r="H62" s="6">
        <f t="shared" si="1"/>
        <v>1.7249999999999999</v>
      </c>
      <c r="I62" s="6"/>
      <c r="J62" s="3"/>
      <c r="K62" s="3"/>
      <c r="L62" s="6"/>
    </row>
    <row r="63" spans="2:12" ht="15.6">
      <c r="B63" s="66"/>
      <c r="C63" s="5" t="s">
        <v>46</v>
      </c>
      <c r="D63" s="3">
        <v>3</v>
      </c>
      <c r="E63" s="3">
        <v>2.2999999999999998</v>
      </c>
      <c r="F63" s="3">
        <v>0.15</v>
      </c>
      <c r="G63" s="3"/>
      <c r="H63" s="6">
        <f t="shared" si="1"/>
        <v>1.0349999999999999</v>
      </c>
      <c r="I63" s="6">
        <f>H53+H54+H55+H57+H58+H59+H60+H62+H63</f>
        <v>63.823500000000003</v>
      </c>
      <c r="J63" s="3" t="s">
        <v>32</v>
      </c>
      <c r="K63" s="3">
        <v>0</v>
      </c>
      <c r="L63" s="6">
        <f t="shared" ref="L63:L68" si="2">K63*I63</f>
        <v>0</v>
      </c>
    </row>
    <row r="64" spans="2:12" ht="93.6">
      <c r="B64" s="10">
        <v>9</v>
      </c>
      <c r="C64" s="15" t="s">
        <v>47</v>
      </c>
      <c r="D64" s="3">
        <v>1</v>
      </c>
      <c r="E64" s="3">
        <v>40</v>
      </c>
      <c r="F64" s="3"/>
      <c r="G64" s="3"/>
      <c r="H64" s="6">
        <f t="shared" si="1"/>
        <v>40</v>
      </c>
      <c r="I64" s="14">
        <f t="shared" ref="I64:I76" si="3">H64</f>
        <v>40</v>
      </c>
      <c r="J64" s="9" t="s">
        <v>48</v>
      </c>
      <c r="K64" s="3">
        <v>0</v>
      </c>
      <c r="L64" s="6">
        <f t="shared" si="2"/>
        <v>0</v>
      </c>
    </row>
    <row r="65" spans="2:12" ht="78">
      <c r="B65" s="10">
        <v>10</v>
      </c>
      <c r="C65" s="15" t="s">
        <v>49</v>
      </c>
      <c r="D65" s="3">
        <v>1</v>
      </c>
      <c r="E65" s="3">
        <v>40</v>
      </c>
      <c r="F65" s="3"/>
      <c r="G65" s="3"/>
      <c r="H65" s="6">
        <f t="shared" si="1"/>
        <v>40</v>
      </c>
      <c r="I65" s="14">
        <f t="shared" si="3"/>
        <v>40</v>
      </c>
      <c r="J65" s="9" t="s">
        <v>48</v>
      </c>
      <c r="K65" s="3">
        <v>0</v>
      </c>
      <c r="L65" s="6">
        <f t="shared" si="2"/>
        <v>0</v>
      </c>
    </row>
    <row r="66" spans="2:12" ht="46.9">
      <c r="B66" s="10">
        <v>11</v>
      </c>
      <c r="C66" s="15" t="s">
        <v>50</v>
      </c>
      <c r="D66" s="3">
        <v>13</v>
      </c>
      <c r="E66" s="3"/>
      <c r="F66" s="3"/>
      <c r="G66" s="3"/>
      <c r="H66" s="6">
        <f t="shared" si="1"/>
        <v>13</v>
      </c>
      <c r="I66" s="14">
        <f t="shared" si="3"/>
        <v>13</v>
      </c>
      <c r="J66" s="3" t="s">
        <v>35</v>
      </c>
      <c r="K66" s="3">
        <v>0</v>
      </c>
      <c r="L66" s="6">
        <f t="shared" si="2"/>
        <v>0</v>
      </c>
    </row>
    <row r="67" spans="2:12" ht="46.9">
      <c r="B67" s="10">
        <v>12</v>
      </c>
      <c r="C67" s="15" t="s">
        <v>51</v>
      </c>
      <c r="D67" s="3">
        <v>13</v>
      </c>
      <c r="E67" s="3"/>
      <c r="F67" s="3"/>
      <c r="G67" s="3"/>
      <c r="H67" s="6">
        <f t="shared" si="1"/>
        <v>13</v>
      </c>
      <c r="I67" s="14">
        <f t="shared" si="3"/>
        <v>13</v>
      </c>
      <c r="J67" s="3" t="s">
        <v>35</v>
      </c>
      <c r="K67" s="3">
        <v>0</v>
      </c>
      <c r="L67" s="6">
        <f t="shared" si="2"/>
        <v>0</v>
      </c>
    </row>
    <row r="68" spans="2:12" ht="93.6">
      <c r="B68" s="10">
        <v>13</v>
      </c>
      <c r="C68" s="15" t="s">
        <v>52</v>
      </c>
      <c r="D68" s="3">
        <f>2+1+1+1</f>
        <v>5</v>
      </c>
      <c r="E68" s="3"/>
      <c r="F68" s="3"/>
      <c r="G68" s="3"/>
      <c r="H68" s="6">
        <f t="shared" si="1"/>
        <v>5</v>
      </c>
      <c r="I68" s="14">
        <f t="shared" si="3"/>
        <v>5</v>
      </c>
      <c r="J68" s="3" t="s">
        <v>35</v>
      </c>
      <c r="K68" s="3">
        <v>0</v>
      </c>
      <c r="L68" s="6">
        <f t="shared" si="2"/>
        <v>0</v>
      </c>
    </row>
    <row r="69" spans="2:12" ht="15.6">
      <c r="B69" s="10">
        <v>14</v>
      </c>
      <c r="C69" s="5" t="s">
        <v>53</v>
      </c>
      <c r="D69" s="3">
        <v>3</v>
      </c>
      <c r="E69" s="3"/>
      <c r="F69" s="3"/>
      <c r="G69" s="3"/>
      <c r="H69" s="6">
        <f>PRODUCT(D69:G69)</f>
        <v>3</v>
      </c>
      <c r="I69" s="14">
        <f t="shared" si="3"/>
        <v>3</v>
      </c>
      <c r="J69" s="3" t="s">
        <v>35</v>
      </c>
      <c r="K69" s="11">
        <v>0</v>
      </c>
      <c r="L69" s="6">
        <f>(I69*K69)</f>
        <v>0</v>
      </c>
    </row>
    <row r="70" spans="2:12" ht="31.15">
      <c r="B70" s="10">
        <v>15</v>
      </c>
      <c r="C70" s="5" t="s">
        <v>54</v>
      </c>
      <c r="D70" s="3">
        <v>3</v>
      </c>
      <c r="E70" s="3"/>
      <c r="F70" s="3"/>
      <c r="G70" s="3"/>
      <c r="H70" s="6">
        <f>PRODUCT(D70:G70)</f>
        <v>3</v>
      </c>
      <c r="I70" s="14">
        <f t="shared" si="3"/>
        <v>3</v>
      </c>
      <c r="J70" s="3" t="s">
        <v>35</v>
      </c>
      <c r="K70" s="11">
        <v>0</v>
      </c>
      <c r="L70" s="6">
        <f>K70*I70</f>
        <v>0</v>
      </c>
    </row>
    <row r="71" spans="2:12" ht="183">
      <c r="B71" s="10">
        <v>16</v>
      </c>
      <c r="C71" s="15" t="s">
        <v>55</v>
      </c>
      <c r="D71" s="3">
        <v>1</v>
      </c>
      <c r="E71" s="3"/>
      <c r="F71" s="3"/>
      <c r="G71" s="3"/>
      <c r="H71" s="6">
        <f>PRODUCT(D71:G71)</f>
        <v>1</v>
      </c>
      <c r="I71" s="14">
        <f t="shared" si="3"/>
        <v>1</v>
      </c>
      <c r="J71" s="3" t="s">
        <v>35</v>
      </c>
      <c r="K71" s="9">
        <v>0</v>
      </c>
      <c r="L71" s="6">
        <f>K71*I71</f>
        <v>0</v>
      </c>
    </row>
    <row r="72" spans="2:12" ht="109.15">
      <c r="B72" s="16">
        <v>17</v>
      </c>
      <c r="C72" s="5" t="s">
        <v>56</v>
      </c>
      <c r="D72" s="3">
        <v>2</v>
      </c>
      <c r="E72" s="3"/>
      <c r="F72" s="3"/>
      <c r="G72" s="3"/>
      <c r="H72" s="6">
        <v>2</v>
      </c>
      <c r="I72" s="14">
        <v>2</v>
      </c>
      <c r="J72" s="3" t="s">
        <v>35</v>
      </c>
      <c r="K72" s="11">
        <v>0</v>
      </c>
      <c r="L72" s="6">
        <f>I72*K72</f>
        <v>0</v>
      </c>
    </row>
    <row r="73" spans="2:12" ht="62.45">
      <c r="B73" s="10">
        <v>18</v>
      </c>
      <c r="C73" s="15" t="s">
        <v>57</v>
      </c>
      <c r="D73" s="3">
        <v>1</v>
      </c>
      <c r="E73" s="3">
        <v>5</v>
      </c>
      <c r="F73" s="3"/>
      <c r="G73" s="3"/>
      <c r="H73" s="6">
        <f>PRODUCT(D73:G73)</f>
        <v>5</v>
      </c>
      <c r="I73" s="14">
        <f t="shared" ref="I73" si="4">H73</f>
        <v>5</v>
      </c>
      <c r="J73" s="9" t="s">
        <v>48</v>
      </c>
      <c r="K73" s="3">
        <v>0</v>
      </c>
      <c r="L73" s="6">
        <f>(I73*K73)</f>
        <v>0</v>
      </c>
    </row>
    <row r="74" spans="2:12" ht="62.45">
      <c r="B74" s="10">
        <v>19</v>
      </c>
      <c r="C74" s="15" t="s">
        <v>58</v>
      </c>
      <c r="D74" s="3">
        <v>1</v>
      </c>
      <c r="E74" s="3">
        <v>10</v>
      </c>
      <c r="F74" s="3"/>
      <c r="G74" s="3"/>
      <c r="H74" s="6">
        <f>PRODUCT(D74:G74)</f>
        <v>10</v>
      </c>
      <c r="I74" s="14">
        <f t="shared" si="3"/>
        <v>10</v>
      </c>
      <c r="J74" s="9" t="s">
        <v>48</v>
      </c>
      <c r="K74" s="3">
        <v>0</v>
      </c>
      <c r="L74" s="6">
        <f>(I74*K74)</f>
        <v>0</v>
      </c>
    </row>
    <row r="75" spans="2:12" ht="31.15">
      <c r="B75" s="10">
        <v>20</v>
      </c>
      <c r="C75" s="15" t="s">
        <v>59</v>
      </c>
      <c r="D75" s="3">
        <v>1</v>
      </c>
      <c r="E75" s="3"/>
      <c r="F75" s="3"/>
      <c r="G75" s="3"/>
      <c r="H75" s="6">
        <f t="shared" ref="H75" si="5">PRODUCT(D75:G75)</f>
        <v>1</v>
      </c>
      <c r="I75" s="14">
        <f t="shared" si="3"/>
        <v>1</v>
      </c>
      <c r="J75" s="9" t="s">
        <v>35</v>
      </c>
      <c r="K75" s="11">
        <v>0</v>
      </c>
      <c r="L75" s="6">
        <f t="shared" ref="L75" si="6">K75*I75</f>
        <v>0</v>
      </c>
    </row>
    <row r="76" spans="2:12" ht="15.6">
      <c r="B76" s="10">
        <v>21</v>
      </c>
      <c r="C76" s="5" t="s">
        <v>60</v>
      </c>
      <c r="D76" s="3">
        <v>9</v>
      </c>
      <c r="E76" s="3"/>
      <c r="F76" s="3"/>
      <c r="G76" s="3"/>
      <c r="H76" s="6">
        <f t="shared" si="1"/>
        <v>9</v>
      </c>
      <c r="I76" s="14">
        <f t="shared" si="3"/>
        <v>9</v>
      </c>
      <c r="J76" s="9" t="s">
        <v>35</v>
      </c>
      <c r="K76" s="3">
        <v>0</v>
      </c>
      <c r="L76" s="6">
        <f t="shared" ref="L76" si="7">(I76*K76)</f>
        <v>0</v>
      </c>
    </row>
    <row r="77" spans="2:12" ht="93.6">
      <c r="B77" s="10">
        <v>22</v>
      </c>
      <c r="C77" s="5" t="s">
        <v>61</v>
      </c>
      <c r="D77" s="3">
        <v>1</v>
      </c>
      <c r="E77" s="3"/>
      <c r="F77" s="3"/>
      <c r="G77" s="3"/>
      <c r="H77" s="6">
        <v>2000</v>
      </c>
      <c r="I77" s="14">
        <f>PRODUCT(D77:H77)</f>
        <v>2000</v>
      </c>
      <c r="J77" s="9" t="s">
        <v>62</v>
      </c>
      <c r="K77" s="3">
        <v>0</v>
      </c>
      <c r="L77" s="6">
        <f>I77*K77</f>
        <v>0</v>
      </c>
    </row>
    <row r="78" spans="2:12" ht="124.9">
      <c r="B78" s="10">
        <v>23</v>
      </c>
      <c r="C78" s="15" t="s">
        <v>63</v>
      </c>
      <c r="D78" s="3">
        <v>1</v>
      </c>
      <c r="E78" s="3"/>
      <c r="F78" s="3"/>
      <c r="G78" s="3"/>
      <c r="H78" s="6">
        <v>0.5</v>
      </c>
      <c r="I78" s="14">
        <v>0.5</v>
      </c>
      <c r="J78" s="9" t="s">
        <v>64</v>
      </c>
      <c r="K78" s="11">
        <v>0</v>
      </c>
      <c r="L78" s="6">
        <f>I78*K78</f>
        <v>0</v>
      </c>
    </row>
    <row r="79" spans="2:12" ht="78">
      <c r="B79" s="10">
        <v>24</v>
      </c>
      <c r="C79" s="15" t="s">
        <v>65</v>
      </c>
      <c r="D79" s="3"/>
      <c r="E79" s="3"/>
      <c r="F79" s="3"/>
      <c r="G79" s="3"/>
      <c r="H79" s="6"/>
      <c r="I79" s="14"/>
      <c r="J79" s="9"/>
      <c r="K79" s="11"/>
      <c r="L79" s="6"/>
    </row>
    <row r="80" spans="2:12" ht="15.6">
      <c r="B80" s="10"/>
      <c r="C80" s="15" t="s">
        <v>66</v>
      </c>
      <c r="D80" s="3">
        <v>1</v>
      </c>
      <c r="E80" s="3">
        <f>8.95+0.3</f>
        <v>9.25</v>
      </c>
      <c r="F80" s="3">
        <f>5.45+0.3</f>
        <v>5.75</v>
      </c>
      <c r="G80" s="3"/>
      <c r="H80" s="6">
        <f t="shared" ref="H80" si="8">PRODUCT(D80:G80)</f>
        <v>53.1875</v>
      </c>
      <c r="I80" s="14">
        <f>H80</f>
        <v>53.1875</v>
      </c>
      <c r="J80" s="9" t="s">
        <v>32</v>
      </c>
      <c r="K80" s="11">
        <v>0</v>
      </c>
      <c r="L80" s="6">
        <f t="shared" ref="L80" si="9">(I80*K80)</f>
        <v>0</v>
      </c>
    </row>
    <row r="81" spans="2:12" ht="93.6">
      <c r="B81" s="76">
        <v>25</v>
      </c>
      <c r="C81" s="46" t="s">
        <v>67</v>
      </c>
      <c r="D81" s="47"/>
      <c r="E81" s="47"/>
      <c r="F81" s="47"/>
      <c r="G81" s="47"/>
      <c r="H81" s="45"/>
      <c r="I81" s="48"/>
      <c r="J81" s="49"/>
      <c r="K81" s="50"/>
      <c r="L81" s="45"/>
    </row>
    <row r="82" spans="2:12" ht="15.6">
      <c r="B82" s="77"/>
      <c r="C82" s="51" t="s">
        <v>68</v>
      </c>
      <c r="D82" s="47">
        <v>5</v>
      </c>
      <c r="E82" s="47">
        <v>0.95</v>
      </c>
      <c r="F82" s="47"/>
      <c r="G82" s="47">
        <f>2.1-0.9</f>
        <v>1.2000000000000002</v>
      </c>
      <c r="H82" s="45">
        <f>PRODUCT(D82:G82)</f>
        <v>5.7000000000000011</v>
      </c>
      <c r="I82" s="48"/>
      <c r="J82" s="49"/>
      <c r="K82" s="50"/>
      <c r="L82" s="45"/>
    </row>
    <row r="83" spans="2:12" ht="15.6">
      <c r="B83" s="77"/>
      <c r="C83" s="51"/>
      <c r="D83" s="47">
        <v>5</v>
      </c>
      <c r="E83" s="47">
        <v>0.95</v>
      </c>
      <c r="F83" s="47"/>
      <c r="G83" s="47">
        <v>2.1</v>
      </c>
      <c r="H83" s="45">
        <f t="shared" ref="H83:H102" si="10">PRODUCT(D83:G83)</f>
        <v>9.9749999999999996</v>
      </c>
      <c r="I83" s="48"/>
      <c r="J83" s="49"/>
      <c r="K83" s="50"/>
      <c r="L83" s="45"/>
    </row>
    <row r="84" spans="2:12" ht="15.6">
      <c r="B84" s="77"/>
      <c r="C84" s="51"/>
      <c r="D84" s="47">
        <v>4</v>
      </c>
      <c r="E84" s="47">
        <v>1</v>
      </c>
      <c r="F84" s="47"/>
      <c r="G84" s="47">
        <v>1.2</v>
      </c>
      <c r="H84" s="45">
        <f t="shared" si="10"/>
        <v>4.8</v>
      </c>
      <c r="I84" s="52"/>
      <c r="J84" s="53"/>
      <c r="K84" s="54"/>
      <c r="L84" s="55"/>
    </row>
    <row r="85" spans="2:12" ht="15.6">
      <c r="B85" s="77"/>
      <c r="C85" s="51"/>
      <c r="D85" s="47">
        <v>4</v>
      </c>
      <c r="E85" s="47">
        <v>1</v>
      </c>
      <c r="F85" s="47"/>
      <c r="G85" s="47">
        <v>2.1</v>
      </c>
      <c r="H85" s="45">
        <f t="shared" si="10"/>
        <v>8.4</v>
      </c>
      <c r="I85" s="52"/>
      <c r="J85" s="53"/>
      <c r="K85" s="54"/>
      <c r="L85" s="55"/>
    </row>
    <row r="86" spans="2:12" ht="15.6">
      <c r="B86" s="77"/>
      <c r="C86" s="51"/>
      <c r="D86" s="47">
        <v>1</v>
      </c>
      <c r="E86" s="47">
        <v>4.5999999999999996</v>
      </c>
      <c r="F86" s="47"/>
      <c r="G86" s="47">
        <v>2.1</v>
      </c>
      <c r="H86" s="45">
        <f t="shared" si="10"/>
        <v>9.66</v>
      </c>
      <c r="I86" s="52"/>
      <c r="J86" s="53"/>
      <c r="K86" s="54"/>
      <c r="L86" s="55"/>
    </row>
    <row r="87" spans="2:12" ht="15.6">
      <c r="B87" s="77"/>
      <c r="C87" s="51"/>
      <c r="D87" s="47">
        <v>1</v>
      </c>
      <c r="E87" s="47">
        <v>5.5</v>
      </c>
      <c r="F87" s="47"/>
      <c r="G87" s="47">
        <v>2.1</v>
      </c>
      <c r="H87" s="45">
        <f t="shared" si="10"/>
        <v>11.55</v>
      </c>
      <c r="I87" s="52"/>
      <c r="J87" s="53"/>
      <c r="K87" s="54"/>
      <c r="L87" s="55"/>
    </row>
    <row r="88" spans="2:12" ht="15.6">
      <c r="B88" s="77"/>
      <c r="C88" s="51"/>
      <c r="D88" s="47">
        <v>2</v>
      </c>
      <c r="E88" s="47">
        <v>1.9</v>
      </c>
      <c r="F88" s="47"/>
      <c r="G88" s="47">
        <v>2.1</v>
      </c>
      <c r="H88" s="45">
        <f t="shared" si="10"/>
        <v>7.9799999999999995</v>
      </c>
      <c r="I88" s="52"/>
      <c r="J88" s="53"/>
      <c r="K88" s="54"/>
      <c r="L88" s="55"/>
    </row>
    <row r="89" spans="2:12" ht="15.6">
      <c r="B89" s="77"/>
      <c r="C89" s="51"/>
      <c r="D89" s="47">
        <v>2</v>
      </c>
      <c r="E89" s="47">
        <v>1.6</v>
      </c>
      <c r="F89" s="47"/>
      <c r="G89" s="47">
        <v>1.2</v>
      </c>
      <c r="H89" s="45">
        <f t="shared" si="10"/>
        <v>3.84</v>
      </c>
      <c r="I89" s="52"/>
      <c r="J89" s="53"/>
      <c r="K89" s="54"/>
      <c r="L89" s="55"/>
    </row>
    <row r="90" spans="2:12" ht="15.6">
      <c r="B90" s="77"/>
      <c r="C90" s="51"/>
      <c r="D90" s="47">
        <v>3</v>
      </c>
      <c r="E90" s="47">
        <v>1</v>
      </c>
      <c r="F90" s="47"/>
      <c r="G90" s="47">
        <f>2.1-1.2</f>
        <v>0.90000000000000013</v>
      </c>
      <c r="H90" s="45">
        <f t="shared" si="10"/>
        <v>2.7</v>
      </c>
      <c r="I90" s="52"/>
      <c r="J90" s="53"/>
      <c r="K90" s="54"/>
      <c r="L90" s="55"/>
    </row>
    <row r="91" spans="2:12" ht="15.6">
      <c r="B91" s="77"/>
      <c r="C91" s="51"/>
      <c r="D91" s="47">
        <v>2</v>
      </c>
      <c r="E91" s="47">
        <v>1.65</v>
      </c>
      <c r="F91" s="47"/>
      <c r="G91" s="47">
        <v>1.2</v>
      </c>
      <c r="H91" s="45">
        <f t="shared" si="10"/>
        <v>3.9599999999999995</v>
      </c>
      <c r="I91" s="52"/>
      <c r="J91" s="53"/>
      <c r="K91" s="54"/>
      <c r="L91" s="55"/>
    </row>
    <row r="92" spans="2:12" ht="15.6">
      <c r="B92" s="77"/>
      <c r="C92" s="51"/>
      <c r="D92" s="47">
        <v>1</v>
      </c>
      <c r="E92" s="47">
        <v>2.9</v>
      </c>
      <c r="F92" s="47"/>
      <c r="G92" s="47">
        <v>1.2</v>
      </c>
      <c r="H92" s="45">
        <f t="shared" si="10"/>
        <v>3.48</v>
      </c>
      <c r="I92" s="52"/>
      <c r="J92" s="53"/>
      <c r="K92" s="54"/>
      <c r="L92" s="55"/>
    </row>
    <row r="93" spans="2:12" ht="15.6">
      <c r="B93" s="77"/>
      <c r="C93" s="51"/>
      <c r="D93" s="47">
        <v>2</v>
      </c>
      <c r="E93" s="47">
        <v>1.8</v>
      </c>
      <c r="F93" s="47"/>
      <c r="G93" s="47">
        <v>2.1</v>
      </c>
      <c r="H93" s="45">
        <f t="shared" si="10"/>
        <v>7.5600000000000005</v>
      </c>
      <c r="I93" s="45">
        <f>H82+H83+H84+H85+H86+H87+H88+H89+H90+H91+H92+H93</f>
        <v>79.60499999999999</v>
      </c>
      <c r="J93" s="49"/>
      <c r="K93" s="50"/>
      <c r="L93" s="45"/>
    </row>
    <row r="94" spans="2:12" ht="15.6">
      <c r="B94" s="77"/>
      <c r="C94" s="51" t="s">
        <v>69</v>
      </c>
      <c r="D94" s="47"/>
      <c r="E94" s="47"/>
      <c r="F94" s="47"/>
      <c r="G94" s="47"/>
      <c r="H94" s="45"/>
      <c r="I94" s="52"/>
      <c r="J94" s="53"/>
      <c r="K94" s="54"/>
      <c r="L94" s="55"/>
    </row>
    <row r="95" spans="2:12" ht="15.6">
      <c r="B95" s="77"/>
      <c r="C95" s="51" t="s">
        <v>70</v>
      </c>
      <c r="D95" s="47">
        <v>18</v>
      </c>
      <c r="E95" s="47">
        <v>0.8</v>
      </c>
      <c r="F95" s="47"/>
      <c r="G95" s="47">
        <v>2.1</v>
      </c>
      <c r="H95" s="45">
        <f t="shared" si="10"/>
        <v>30.240000000000002</v>
      </c>
      <c r="I95" s="52">
        <f>H95</f>
        <v>30.240000000000002</v>
      </c>
      <c r="J95" s="53"/>
      <c r="K95" s="54"/>
      <c r="L95" s="55"/>
    </row>
    <row r="96" spans="2:12" ht="15.6">
      <c r="B96" s="78"/>
      <c r="C96" s="51" t="s">
        <v>10</v>
      </c>
      <c r="D96" s="47"/>
      <c r="E96" s="47"/>
      <c r="F96" s="47"/>
      <c r="G96" s="47"/>
      <c r="H96" s="45"/>
      <c r="I96" s="52">
        <f>I93-I95</f>
        <v>49.364999999999988</v>
      </c>
      <c r="J96" s="49" t="s">
        <v>32</v>
      </c>
      <c r="K96" s="50">
        <v>0</v>
      </c>
      <c r="L96" s="45">
        <f>(I96*K96)</f>
        <v>0</v>
      </c>
    </row>
    <row r="97" spans="2:12" ht="109.15">
      <c r="B97" s="73">
        <v>26</v>
      </c>
      <c r="C97" s="15" t="s">
        <v>71</v>
      </c>
      <c r="D97" s="3"/>
      <c r="E97" s="3"/>
      <c r="F97" s="3"/>
      <c r="G97" s="3"/>
      <c r="H97" s="6"/>
      <c r="I97" s="17"/>
      <c r="J97" s="8"/>
      <c r="K97" s="18"/>
      <c r="L97" s="19"/>
    </row>
    <row r="98" spans="2:12" ht="15.6">
      <c r="B98" s="74"/>
      <c r="C98" s="15" t="s">
        <v>72</v>
      </c>
      <c r="D98" s="3"/>
      <c r="E98" s="3"/>
      <c r="F98" s="3"/>
      <c r="G98" s="3"/>
      <c r="H98" s="6"/>
      <c r="I98" s="17"/>
      <c r="J98" s="8"/>
      <c r="K98" s="18"/>
      <c r="L98" s="19"/>
    </row>
    <row r="99" spans="2:12" ht="15.6">
      <c r="B99" s="74"/>
      <c r="C99" s="15"/>
      <c r="D99" s="3">
        <v>2</v>
      </c>
      <c r="E99" s="3">
        <v>8.9499999999999993</v>
      </c>
      <c r="F99" s="3"/>
      <c r="G99" s="3">
        <v>2.4500000000000002</v>
      </c>
      <c r="H99" s="6">
        <f t="shared" si="10"/>
        <v>43.854999999999997</v>
      </c>
      <c r="I99" s="17"/>
      <c r="J99" s="8"/>
      <c r="K99" s="18"/>
      <c r="L99" s="19"/>
    </row>
    <row r="100" spans="2:12" ht="15.6">
      <c r="B100" s="74"/>
      <c r="C100" s="15"/>
      <c r="D100" s="3">
        <v>2</v>
      </c>
      <c r="E100" s="3">
        <v>5.45</v>
      </c>
      <c r="F100" s="3"/>
      <c r="G100" s="3">
        <v>2.4500000000000002</v>
      </c>
      <c r="H100" s="6">
        <f t="shared" si="10"/>
        <v>26.705000000000002</v>
      </c>
      <c r="I100" s="17">
        <f>H99+H100</f>
        <v>70.56</v>
      </c>
      <c r="J100" s="8"/>
      <c r="K100" s="18"/>
      <c r="L100" s="19"/>
    </row>
    <row r="101" spans="2:12" ht="15.6">
      <c r="B101" s="74"/>
      <c r="C101" s="15" t="s">
        <v>69</v>
      </c>
      <c r="D101" s="3"/>
      <c r="E101" s="3"/>
      <c r="F101" s="3"/>
      <c r="G101" s="3"/>
      <c r="H101" s="6"/>
      <c r="I101" s="17"/>
      <c r="J101" s="8"/>
      <c r="K101" s="18"/>
      <c r="L101" s="19"/>
    </row>
    <row r="102" spans="2:12" ht="15.6">
      <c r="B102" s="74"/>
      <c r="C102" s="15" t="s">
        <v>73</v>
      </c>
      <c r="D102" s="3">
        <v>1</v>
      </c>
      <c r="E102" s="3">
        <v>1</v>
      </c>
      <c r="F102" s="3"/>
      <c r="G102" s="3">
        <v>2.4500000000000002</v>
      </c>
      <c r="H102" s="6">
        <f t="shared" si="10"/>
        <v>2.4500000000000002</v>
      </c>
      <c r="I102" s="17">
        <f>H102</f>
        <v>2.4500000000000002</v>
      </c>
      <c r="J102" s="8"/>
      <c r="K102" s="18"/>
      <c r="L102" s="19"/>
    </row>
    <row r="103" spans="2:12" ht="15.6">
      <c r="B103" s="75"/>
      <c r="C103" s="15" t="s">
        <v>10</v>
      </c>
      <c r="D103" s="3"/>
      <c r="E103" s="3"/>
      <c r="F103" s="3"/>
      <c r="G103" s="3"/>
      <c r="H103" s="6"/>
      <c r="I103" s="17">
        <f>I100-I102</f>
        <v>68.11</v>
      </c>
      <c r="J103" s="9" t="s">
        <v>32</v>
      </c>
      <c r="K103" s="11">
        <v>0</v>
      </c>
      <c r="L103" s="6">
        <f>(I103*K103)</f>
        <v>0</v>
      </c>
    </row>
    <row r="104" spans="2:12" ht="15.6">
      <c r="B104" s="20"/>
      <c r="C104" s="21"/>
      <c r="D104" s="22"/>
      <c r="E104" s="22"/>
      <c r="F104" s="22"/>
      <c r="G104" s="22"/>
      <c r="H104" s="22"/>
      <c r="I104" s="72" t="s">
        <v>10</v>
      </c>
      <c r="J104" s="72"/>
      <c r="K104" s="72"/>
      <c r="L104" s="23">
        <f>SUM(L16:L103)</f>
        <v>0</v>
      </c>
    </row>
    <row r="105" spans="2:12" ht="15.6">
      <c r="I105" s="59" t="s">
        <v>74</v>
      </c>
      <c r="J105" s="59"/>
      <c r="K105" s="59"/>
      <c r="L105" s="25">
        <f>0.18*L104</f>
        <v>0</v>
      </c>
    </row>
    <row r="106" spans="2:12" ht="15.6">
      <c r="I106" s="79" t="s">
        <v>75</v>
      </c>
      <c r="J106" s="80"/>
      <c r="K106" s="81"/>
      <c r="L106" s="25">
        <v>0</v>
      </c>
    </row>
    <row r="107" spans="2:12" ht="15.6">
      <c r="I107" s="59" t="s">
        <v>76</v>
      </c>
      <c r="J107" s="59"/>
      <c r="K107" s="59"/>
      <c r="L107" s="25">
        <f>L104+L105+L106</f>
        <v>0</v>
      </c>
    </row>
    <row r="110" spans="2:12" ht="17.45">
      <c r="B110" s="63" t="s">
        <v>77</v>
      </c>
      <c r="C110" s="63"/>
      <c r="D110" s="63"/>
      <c r="E110" s="63"/>
      <c r="F110" s="63"/>
      <c r="G110" s="63"/>
      <c r="H110" s="63"/>
      <c r="I110" s="63"/>
      <c r="J110" s="63"/>
      <c r="K110" s="63"/>
      <c r="L110" s="63"/>
    </row>
    <row r="111" spans="2:12" ht="46.9">
      <c r="B111" s="2" t="s">
        <v>1</v>
      </c>
      <c r="C111" s="2" t="s">
        <v>11</v>
      </c>
      <c r="D111" s="2" t="s">
        <v>12</v>
      </c>
      <c r="E111" s="2" t="s">
        <v>13</v>
      </c>
      <c r="F111" s="2" t="s">
        <v>14</v>
      </c>
      <c r="G111" s="2" t="s">
        <v>15</v>
      </c>
      <c r="H111" s="2" t="s">
        <v>16</v>
      </c>
      <c r="I111" s="2" t="s">
        <v>17</v>
      </c>
      <c r="J111" s="2" t="s">
        <v>18</v>
      </c>
      <c r="K111" s="2" t="s">
        <v>19</v>
      </c>
      <c r="L111" s="44" t="s">
        <v>3</v>
      </c>
    </row>
    <row r="112" spans="2:12" ht="124.9">
      <c r="B112" s="73">
        <v>1</v>
      </c>
      <c r="C112" s="15" t="s">
        <v>78</v>
      </c>
      <c r="D112" s="3"/>
      <c r="E112" s="3"/>
      <c r="F112" s="3"/>
      <c r="G112" s="3"/>
      <c r="H112" s="6"/>
      <c r="I112" s="14"/>
      <c r="J112" s="9"/>
      <c r="K112" s="11"/>
      <c r="L112" s="6"/>
    </row>
    <row r="113" spans="2:12" ht="15.6">
      <c r="B113" s="75"/>
      <c r="C113" s="15" t="s">
        <v>79</v>
      </c>
      <c r="D113" s="3">
        <v>1</v>
      </c>
      <c r="E113" s="3">
        <v>2.4</v>
      </c>
      <c r="F113" s="3">
        <f>1.55+0.3</f>
        <v>1.85</v>
      </c>
      <c r="G113" s="3">
        <v>0.45</v>
      </c>
      <c r="H113" s="6">
        <f>PRODUCT(D113:G113)</f>
        <v>1.9980000000000002</v>
      </c>
      <c r="I113" s="14">
        <f>SUM(H113:H113)</f>
        <v>1.9980000000000002</v>
      </c>
      <c r="J113" s="9" t="s">
        <v>23</v>
      </c>
      <c r="K113" s="11">
        <v>0</v>
      </c>
      <c r="L113" s="6">
        <f>(I113*K113)</f>
        <v>0</v>
      </c>
    </row>
    <row r="114" spans="2:12" ht="156">
      <c r="B114" s="73">
        <v>2</v>
      </c>
      <c r="C114" s="15" t="s">
        <v>80</v>
      </c>
      <c r="D114" s="3"/>
      <c r="E114" s="3"/>
      <c r="F114" s="3"/>
      <c r="G114" s="3"/>
      <c r="H114" s="6"/>
      <c r="I114" s="14"/>
      <c r="J114" s="9"/>
      <c r="K114" s="11"/>
      <c r="L114" s="6"/>
    </row>
    <row r="115" spans="2:12" ht="15.6">
      <c r="B115" s="75"/>
      <c r="C115" s="15" t="s">
        <v>81</v>
      </c>
      <c r="D115" s="3">
        <v>1</v>
      </c>
      <c r="E115" s="3">
        <v>2.1</v>
      </c>
      <c r="F115" s="3">
        <v>1.55</v>
      </c>
      <c r="G115" s="3">
        <v>0.15</v>
      </c>
      <c r="H115" s="6">
        <f t="shared" ref="H115" si="11">PRODUCT(D115:G115)</f>
        <v>0.48825000000000002</v>
      </c>
      <c r="I115" s="14">
        <f>SUM(H115:H115)</f>
        <v>0.48825000000000002</v>
      </c>
      <c r="J115" s="9" t="s">
        <v>23</v>
      </c>
      <c r="K115" s="11">
        <v>0</v>
      </c>
      <c r="L115" s="6">
        <f>(I115*K115)</f>
        <v>0</v>
      </c>
    </row>
    <row r="116" spans="2:12" ht="93.6">
      <c r="B116" s="73">
        <v>3</v>
      </c>
      <c r="C116" s="15" t="s">
        <v>82</v>
      </c>
      <c r="D116" s="3"/>
      <c r="E116" s="3"/>
      <c r="F116" s="3"/>
      <c r="G116" s="3"/>
      <c r="H116" s="6"/>
      <c r="I116" s="14"/>
      <c r="J116" s="9"/>
      <c r="K116" s="11"/>
      <c r="L116" s="6"/>
    </row>
    <row r="117" spans="2:12" ht="15.6">
      <c r="B117" s="75"/>
      <c r="C117" s="15" t="s">
        <v>83</v>
      </c>
      <c r="D117" s="3">
        <v>1</v>
      </c>
      <c r="E117" s="3">
        <v>2.1</v>
      </c>
      <c r="F117" s="3">
        <v>1.55</v>
      </c>
      <c r="G117" s="3">
        <v>0.3</v>
      </c>
      <c r="H117" s="6">
        <f>PRODUCT(D117:G117)</f>
        <v>0.97650000000000003</v>
      </c>
      <c r="I117" s="14">
        <f>H116+H117</f>
        <v>0.97650000000000003</v>
      </c>
      <c r="J117" s="9" t="s">
        <v>23</v>
      </c>
      <c r="K117" s="11">
        <v>0</v>
      </c>
      <c r="L117" s="6">
        <f>(I117*K117)</f>
        <v>0</v>
      </c>
    </row>
    <row r="118" spans="2:12" ht="62.45">
      <c r="B118" s="73">
        <v>4</v>
      </c>
      <c r="C118" s="15" t="s">
        <v>84</v>
      </c>
      <c r="D118" s="3"/>
      <c r="E118" s="3"/>
      <c r="F118" s="3"/>
      <c r="G118" s="3"/>
      <c r="H118" s="6"/>
      <c r="I118" s="14"/>
      <c r="J118" s="9"/>
      <c r="K118" s="11"/>
      <c r="L118" s="6"/>
    </row>
    <row r="119" spans="2:12" ht="15.6">
      <c r="B119" s="75"/>
      <c r="C119" s="15" t="s">
        <v>81</v>
      </c>
      <c r="D119" s="3">
        <v>1</v>
      </c>
      <c r="E119" s="3">
        <v>2.1</v>
      </c>
      <c r="F119" s="3">
        <v>1.55</v>
      </c>
      <c r="G119" s="3">
        <v>0.3</v>
      </c>
      <c r="H119" s="6">
        <f>PRODUCT(D119:G119)</f>
        <v>0.97650000000000003</v>
      </c>
      <c r="I119" s="14">
        <f>SUM(H119:H119)</f>
        <v>0.97650000000000003</v>
      </c>
      <c r="J119" s="9" t="s">
        <v>23</v>
      </c>
      <c r="K119" s="11">
        <v>0</v>
      </c>
      <c r="L119" s="6">
        <f t="shared" ref="L119" si="12">(I119*K119)</f>
        <v>0</v>
      </c>
    </row>
    <row r="120" spans="2:12" ht="62.45">
      <c r="B120" s="73">
        <v>5</v>
      </c>
      <c r="C120" s="15" t="s">
        <v>85</v>
      </c>
      <c r="D120" s="3"/>
      <c r="E120" s="3"/>
      <c r="F120" s="3"/>
      <c r="G120" s="3"/>
      <c r="H120" s="6"/>
      <c r="I120" s="14"/>
      <c r="J120" s="9"/>
      <c r="K120" s="11"/>
      <c r="L120" s="6"/>
    </row>
    <row r="121" spans="2:12" ht="15.6">
      <c r="B121" s="74"/>
      <c r="C121" s="15" t="s">
        <v>86</v>
      </c>
      <c r="D121" s="3">
        <v>1</v>
      </c>
      <c r="E121" s="3">
        <v>2.1</v>
      </c>
      <c r="F121" s="3">
        <v>0.15</v>
      </c>
      <c r="G121" s="3">
        <v>1</v>
      </c>
      <c r="H121" s="6">
        <f>PRODUCT(D121:G121)</f>
        <v>0.315</v>
      </c>
      <c r="I121" s="14"/>
      <c r="J121" s="9"/>
      <c r="K121" s="11"/>
      <c r="L121" s="6"/>
    </row>
    <row r="122" spans="2:12" ht="15.6">
      <c r="B122" s="74"/>
      <c r="C122" s="15" t="s">
        <v>87</v>
      </c>
      <c r="D122" s="3">
        <v>1</v>
      </c>
      <c r="E122" s="3">
        <v>2.1</v>
      </c>
      <c r="F122" s="3">
        <v>0.15</v>
      </c>
      <c r="G122" s="3">
        <v>0.65</v>
      </c>
      <c r="H122" s="6">
        <f>PRODUCT(D122:G122)</f>
        <v>0.20475000000000002</v>
      </c>
      <c r="I122" s="14"/>
      <c r="J122" s="9"/>
      <c r="K122" s="11"/>
      <c r="L122" s="6"/>
    </row>
    <row r="123" spans="2:12" ht="15.6">
      <c r="B123" s="74"/>
      <c r="C123" s="15" t="s">
        <v>88</v>
      </c>
      <c r="D123" s="3">
        <v>2</v>
      </c>
      <c r="E123" s="3">
        <v>0.65</v>
      </c>
      <c r="F123" s="3">
        <v>0.15</v>
      </c>
      <c r="G123" s="3">
        <v>0.65</v>
      </c>
      <c r="H123" s="6">
        <f>PRODUCT(D123:G123)</f>
        <v>0.12675</v>
      </c>
      <c r="I123" s="14"/>
      <c r="J123" s="9"/>
      <c r="K123" s="11"/>
      <c r="L123" s="6"/>
    </row>
    <row r="124" spans="2:12" ht="15.6">
      <c r="B124" s="75"/>
      <c r="C124" s="15" t="s">
        <v>89</v>
      </c>
      <c r="D124" s="3">
        <v>1</v>
      </c>
      <c r="E124" s="3">
        <v>0.45</v>
      </c>
      <c r="F124" s="3">
        <v>0.15</v>
      </c>
      <c r="G124" s="3">
        <v>0.3</v>
      </c>
      <c r="H124" s="6">
        <f>D124*E124*F124*G124</f>
        <v>2.0250000000000001E-2</v>
      </c>
      <c r="I124" s="14">
        <f>H121+H122+H123+H124</f>
        <v>0.66675000000000006</v>
      </c>
      <c r="J124" s="9" t="s">
        <v>23</v>
      </c>
      <c r="K124" s="11">
        <v>0</v>
      </c>
      <c r="L124" s="6">
        <f>I124*K124</f>
        <v>0</v>
      </c>
    </row>
    <row r="125" spans="2:12" ht="93.6">
      <c r="B125" s="73">
        <v>6</v>
      </c>
      <c r="C125" s="15" t="s">
        <v>90</v>
      </c>
      <c r="D125" s="3"/>
      <c r="E125" s="3"/>
      <c r="F125" s="3"/>
      <c r="G125" s="3"/>
      <c r="H125" s="6"/>
      <c r="I125" s="14"/>
      <c r="J125" s="9"/>
      <c r="K125" s="11"/>
      <c r="L125" s="6"/>
    </row>
    <row r="126" spans="2:12" ht="15.6">
      <c r="B126" s="74"/>
      <c r="C126" s="15" t="s">
        <v>86</v>
      </c>
      <c r="D126" s="3">
        <v>1</v>
      </c>
      <c r="E126" s="3">
        <v>2.1</v>
      </c>
      <c r="F126" s="3"/>
      <c r="G126" s="3">
        <v>1</v>
      </c>
      <c r="H126" s="6">
        <f t="shared" ref="H126:H130" si="13">PRODUCT(D126:G126)</f>
        <v>2.1</v>
      </c>
      <c r="I126" s="14"/>
      <c r="J126" s="9"/>
      <c r="K126" s="11"/>
      <c r="L126" s="6"/>
    </row>
    <row r="127" spans="2:12" ht="15.6">
      <c r="B127" s="74"/>
      <c r="C127" s="15" t="s">
        <v>87</v>
      </c>
      <c r="D127" s="3">
        <v>1</v>
      </c>
      <c r="E127" s="3">
        <v>2.1</v>
      </c>
      <c r="F127" s="3"/>
      <c r="G127" s="3">
        <v>0.65</v>
      </c>
      <c r="H127" s="6">
        <f t="shared" si="13"/>
        <v>1.3650000000000002</v>
      </c>
      <c r="I127" s="14"/>
      <c r="J127" s="9"/>
      <c r="K127" s="11"/>
      <c r="L127" s="6"/>
    </row>
    <row r="128" spans="2:12" ht="15.6">
      <c r="B128" s="74"/>
      <c r="C128" s="15" t="s">
        <v>88</v>
      </c>
      <c r="D128" s="3">
        <v>2</v>
      </c>
      <c r="E128" s="3">
        <v>0.65</v>
      </c>
      <c r="F128" s="3"/>
      <c r="G128" s="3">
        <v>0.65</v>
      </c>
      <c r="H128" s="6">
        <f t="shared" si="13"/>
        <v>0.84500000000000008</v>
      </c>
      <c r="I128" s="14"/>
      <c r="J128" s="9"/>
      <c r="K128" s="11"/>
      <c r="L128" s="6"/>
    </row>
    <row r="129" spans="2:12" ht="15.6">
      <c r="B129" s="74"/>
      <c r="C129" s="15" t="s">
        <v>89</v>
      </c>
      <c r="D129" s="3">
        <v>2</v>
      </c>
      <c r="E129" s="3">
        <v>0.45</v>
      </c>
      <c r="F129" s="3"/>
      <c r="G129" s="3">
        <v>0.3</v>
      </c>
      <c r="H129" s="6">
        <f t="shared" si="13"/>
        <v>0.27</v>
      </c>
      <c r="I129" s="14"/>
      <c r="J129" s="9"/>
      <c r="K129" s="11"/>
      <c r="L129" s="6"/>
    </row>
    <row r="130" spans="2:12" ht="15.6">
      <c r="B130" s="75"/>
      <c r="C130" s="15" t="s">
        <v>91</v>
      </c>
      <c r="D130" s="3">
        <v>1</v>
      </c>
      <c r="E130" s="3">
        <v>2.1</v>
      </c>
      <c r="F130" s="3">
        <v>0.35</v>
      </c>
      <c r="G130" s="3"/>
      <c r="H130" s="6">
        <f t="shared" si="13"/>
        <v>0.73499999999999999</v>
      </c>
      <c r="I130" s="14">
        <f>H126+H127+H128+H129+H130</f>
        <v>5.3150000000000004</v>
      </c>
      <c r="J130" s="9" t="s">
        <v>32</v>
      </c>
      <c r="K130" s="11">
        <v>0</v>
      </c>
      <c r="L130" s="6">
        <f>I130*K130</f>
        <v>0</v>
      </c>
    </row>
    <row r="131" spans="2:12" ht="93.6">
      <c r="B131" s="73">
        <v>7</v>
      </c>
      <c r="C131" s="15" t="s">
        <v>42</v>
      </c>
      <c r="D131" s="3"/>
      <c r="E131" s="3"/>
      <c r="F131" s="3"/>
      <c r="G131" s="3"/>
      <c r="H131" s="6"/>
      <c r="I131" s="14"/>
      <c r="J131" s="9"/>
      <c r="K131" s="11"/>
      <c r="L131" s="6"/>
    </row>
    <row r="132" spans="2:12" ht="15.6">
      <c r="B132" s="74"/>
      <c r="C132" s="15" t="s">
        <v>86</v>
      </c>
      <c r="D132" s="3">
        <v>1</v>
      </c>
      <c r="E132" s="3">
        <v>2.1</v>
      </c>
      <c r="F132" s="3"/>
      <c r="G132" s="3">
        <v>1</v>
      </c>
      <c r="H132" s="6">
        <f t="shared" ref="H132:H137" si="14">PRODUCT(D132:G132)</f>
        <v>2.1</v>
      </c>
      <c r="I132" s="14"/>
      <c r="J132" s="9"/>
      <c r="K132" s="11"/>
      <c r="L132" s="6"/>
    </row>
    <row r="133" spans="2:12" ht="15.6">
      <c r="B133" s="74"/>
      <c r="C133" s="15" t="s">
        <v>87</v>
      </c>
      <c r="D133" s="3">
        <v>1</v>
      </c>
      <c r="E133" s="3">
        <v>2.1</v>
      </c>
      <c r="F133" s="3"/>
      <c r="G133" s="3">
        <v>0.65</v>
      </c>
      <c r="H133" s="6">
        <f t="shared" si="14"/>
        <v>1.3650000000000002</v>
      </c>
      <c r="I133" s="14"/>
      <c r="J133" s="9"/>
      <c r="K133" s="11"/>
      <c r="L133" s="6"/>
    </row>
    <row r="134" spans="2:12" ht="15.6">
      <c r="B134" s="74"/>
      <c r="C134" s="15" t="s">
        <v>88</v>
      </c>
      <c r="D134" s="3">
        <v>2</v>
      </c>
      <c r="E134" s="3">
        <v>0.65</v>
      </c>
      <c r="F134" s="3"/>
      <c r="G134" s="3">
        <v>0.65</v>
      </c>
      <c r="H134" s="6">
        <f t="shared" si="14"/>
        <v>0.84500000000000008</v>
      </c>
      <c r="I134" s="14"/>
      <c r="J134" s="9"/>
      <c r="K134" s="11"/>
      <c r="L134" s="6"/>
    </row>
    <row r="135" spans="2:12" ht="15.6">
      <c r="B135" s="74"/>
      <c r="C135" s="15" t="s">
        <v>89</v>
      </c>
      <c r="D135" s="3">
        <v>1</v>
      </c>
      <c r="E135" s="3">
        <v>0.45</v>
      </c>
      <c r="F135" s="3"/>
      <c r="G135" s="3">
        <v>0.3</v>
      </c>
      <c r="H135" s="6">
        <f t="shared" si="14"/>
        <v>0.13500000000000001</v>
      </c>
      <c r="I135" s="14"/>
      <c r="J135" s="9"/>
      <c r="K135" s="11"/>
      <c r="L135" s="6"/>
    </row>
    <row r="136" spans="2:12" ht="15.6">
      <c r="B136" s="74"/>
      <c r="C136" s="15" t="s">
        <v>91</v>
      </c>
      <c r="D136" s="3">
        <v>1</v>
      </c>
      <c r="E136" s="3">
        <v>2.1</v>
      </c>
      <c r="F136" s="3">
        <v>0.35</v>
      </c>
      <c r="G136" s="3"/>
      <c r="H136" s="6">
        <f t="shared" si="14"/>
        <v>0.73499999999999999</v>
      </c>
      <c r="I136" s="14"/>
      <c r="J136" s="9"/>
      <c r="K136" s="11"/>
      <c r="L136" s="6"/>
    </row>
    <row r="137" spans="2:12" ht="15.6">
      <c r="B137" s="75"/>
      <c r="C137" s="15" t="s">
        <v>92</v>
      </c>
      <c r="D137" s="3">
        <v>1</v>
      </c>
      <c r="E137" s="3">
        <f>2.1+1.5+2.1+1.5</f>
        <v>7.2</v>
      </c>
      <c r="F137" s="3">
        <v>0.15</v>
      </c>
      <c r="G137" s="3"/>
      <c r="H137" s="6">
        <f t="shared" si="14"/>
        <v>1.08</v>
      </c>
      <c r="I137" s="14">
        <f>H132+H133+H134+H135+H137</f>
        <v>5.5250000000000004</v>
      </c>
      <c r="J137" s="9" t="s">
        <v>32</v>
      </c>
      <c r="K137" s="11">
        <v>0</v>
      </c>
      <c r="L137" s="6">
        <f>K137*I137</f>
        <v>0</v>
      </c>
    </row>
    <row r="138" spans="2:12" ht="93.6">
      <c r="B138" s="73">
        <v>8</v>
      </c>
      <c r="C138" s="15" t="s">
        <v>43</v>
      </c>
      <c r="D138" s="3"/>
      <c r="E138" s="3"/>
      <c r="F138" s="3"/>
      <c r="G138" s="3"/>
      <c r="H138" s="6"/>
      <c r="I138" s="14"/>
      <c r="J138" s="9"/>
      <c r="K138" s="11"/>
      <c r="L138" s="6"/>
    </row>
    <row r="139" spans="2:12" ht="15.6">
      <c r="B139" s="75"/>
      <c r="C139" s="15" t="s">
        <v>26</v>
      </c>
      <c r="D139" s="3">
        <v>1</v>
      </c>
      <c r="E139" s="3">
        <v>2.1</v>
      </c>
      <c r="F139" s="3">
        <v>0.9</v>
      </c>
      <c r="G139" s="3"/>
      <c r="H139" s="6">
        <f t="shared" ref="H139:H145" si="15">PRODUCT(D139:G139)</f>
        <v>1.8900000000000001</v>
      </c>
      <c r="I139" s="14">
        <f>SUM(H139:H139)</f>
        <v>1.8900000000000001</v>
      </c>
      <c r="J139" s="9" t="s">
        <v>32</v>
      </c>
      <c r="K139" s="11">
        <v>0</v>
      </c>
      <c r="L139" s="6">
        <f>K139*I139</f>
        <v>0</v>
      </c>
    </row>
    <row r="140" spans="2:12" ht="15.6">
      <c r="B140" s="10">
        <v>9</v>
      </c>
      <c r="C140" s="5" t="s">
        <v>93</v>
      </c>
      <c r="D140" s="3">
        <v>1</v>
      </c>
      <c r="E140" s="3"/>
      <c r="F140" s="3"/>
      <c r="G140" s="3"/>
      <c r="H140" s="6">
        <f t="shared" si="15"/>
        <v>1</v>
      </c>
      <c r="I140" s="14">
        <f t="shared" ref="I140:I145" si="16">H140</f>
        <v>1</v>
      </c>
      <c r="J140" s="9" t="s">
        <v>94</v>
      </c>
      <c r="K140" s="11">
        <v>0</v>
      </c>
      <c r="L140" s="6">
        <f t="shared" ref="L140:L145" si="17">K140*I140</f>
        <v>0</v>
      </c>
    </row>
    <row r="141" spans="2:12" ht="93.6">
      <c r="B141" s="10">
        <v>10</v>
      </c>
      <c r="C141" s="15" t="s">
        <v>47</v>
      </c>
      <c r="D141" s="3">
        <v>1</v>
      </c>
      <c r="E141" s="3">
        <v>10</v>
      </c>
      <c r="F141" s="3"/>
      <c r="G141" s="3"/>
      <c r="H141" s="6">
        <f t="shared" si="15"/>
        <v>10</v>
      </c>
      <c r="I141" s="14">
        <f t="shared" si="16"/>
        <v>10</v>
      </c>
      <c r="J141" s="9" t="s">
        <v>48</v>
      </c>
      <c r="K141" s="11">
        <v>0</v>
      </c>
      <c r="L141" s="6">
        <f t="shared" si="17"/>
        <v>0</v>
      </c>
    </row>
    <row r="142" spans="2:12" ht="78">
      <c r="B142" s="10">
        <v>11</v>
      </c>
      <c r="C142" s="15" t="s">
        <v>49</v>
      </c>
      <c r="D142" s="3">
        <v>1</v>
      </c>
      <c r="E142" s="3">
        <v>10</v>
      </c>
      <c r="F142" s="3"/>
      <c r="G142" s="3"/>
      <c r="H142" s="6">
        <f t="shared" si="15"/>
        <v>10</v>
      </c>
      <c r="I142" s="14">
        <f t="shared" si="16"/>
        <v>10</v>
      </c>
      <c r="J142" s="9" t="s">
        <v>48</v>
      </c>
      <c r="K142" s="11">
        <v>0</v>
      </c>
      <c r="L142" s="6">
        <f t="shared" si="17"/>
        <v>0</v>
      </c>
    </row>
    <row r="143" spans="2:12" ht="46.9">
      <c r="B143" s="10">
        <v>12</v>
      </c>
      <c r="C143" s="15" t="s">
        <v>95</v>
      </c>
      <c r="D143" s="3">
        <v>2</v>
      </c>
      <c r="E143" s="3"/>
      <c r="F143" s="3"/>
      <c r="G143" s="3"/>
      <c r="H143" s="6">
        <f t="shared" si="15"/>
        <v>2</v>
      </c>
      <c r="I143" s="14">
        <f t="shared" si="16"/>
        <v>2</v>
      </c>
      <c r="J143" s="3" t="s">
        <v>35</v>
      </c>
      <c r="K143" s="11">
        <v>0</v>
      </c>
      <c r="L143" s="6">
        <f t="shared" si="17"/>
        <v>0</v>
      </c>
    </row>
    <row r="144" spans="2:12" ht="46.9">
      <c r="B144" s="10">
        <v>13</v>
      </c>
      <c r="C144" s="15" t="s">
        <v>51</v>
      </c>
      <c r="D144" s="3">
        <v>3</v>
      </c>
      <c r="E144" s="3"/>
      <c r="F144" s="3"/>
      <c r="G144" s="3"/>
      <c r="H144" s="6">
        <f t="shared" si="15"/>
        <v>3</v>
      </c>
      <c r="I144" s="14">
        <f t="shared" si="16"/>
        <v>3</v>
      </c>
      <c r="J144" s="3" t="s">
        <v>35</v>
      </c>
      <c r="K144" s="11">
        <v>0</v>
      </c>
      <c r="L144" s="6">
        <f t="shared" si="17"/>
        <v>0</v>
      </c>
    </row>
    <row r="145" spans="2:12" ht="93.6">
      <c r="B145" s="10">
        <v>14</v>
      </c>
      <c r="C145" s="15" t="s">
        <v>52</v>
      </c>
      <c r="D145" s="3">
        <v>1</v>
      </c>
      <c r="E145" s="3"/>
      <c r="F145" s="3"/>
      <c r="G145" s="3"/>
      <c r="H145" s="6">
        <f t="shared" si="15"/>
        <v>1</v>
      </c>
      <c r="I145" s="14">
        <f t="shared" si="16"/>
        <v>1</v>
      </c>
      <c r="J145" s="3" t="s">
        <v>35</v>
      </c>
      <c r="K145" s="11">
        <v>0</v>
      </c>
      <c r="L145" s="6">
        <f t="shared" si="17"/>
        <v>0</v>
      </c>
    </row>
    <row r="146" spans="2:12" ht="62.45">
      <c r="B146" s="10">
        <v>15</v>
      </c>
      <c r="C146" s="15" t="s">
        <v>57</v>
      </c>
      <c r="D146" s="3">
        <v>1</v>
      </c>
      <c r="E146" s="3">
        <v>5</v>
      </c>
      <c r="F146" s="3"/>
      <c r="G146" s="3"/>
      <c r="H146" s="6">
        <f>PRODUCT(D146:G146)</f>
        <v>5</v>
      </c>
      <c r="I146" s="14">
        <f>H146</f>
        <v>5</v>
      </c>
      <c r="J146" s="9" t="s">
        <v>48</v>
      </c>
      <c r="K146" s="11">
        <v>0</v>
      </c>
      <c r="L146" s="6">
        <f>(I146*K146)</f>
        <v>0</v>
      </c>
    </row>
    <row r="147" spans="2:12" ht="62.45">
      <c r="B147" s="10">
        <v>16</v>
      </c>
      <c r="C147" s="15" t="s">
        <v>58</v>
      </c>
      <c r="D147" s="3">
        <v>1</v>
      </c>
      <c r="E147" s="3">
        <v>5</v>
      </c>
      <c r="F147" s="3"/>
      <c r="G147" s="3"/>
      <c r="H147" s="6">
        <f>PRODUCT(D147:G147)</f>
        <v>5</v>
      </c>
      <c r="I147" s="14">
        <f t="shared" ref="I147:I148" si="18">H147</f>
        <v>5</v>
      </c>
      <c r="J147" s="9" t="s">
        <v>48</v>
      </c>
      <c r="K147" s="11">
        <v>0</v>
      </c>
      <c r="L147" s="6">
        <f>(I147*K147)</f>
        <v>0</v>
      </c>
    </row>
    <row r="148" spans="2:12" ht="31.15">
      <c r="B148" s="10">
        <v>17</v>
      </c>
      <c r="C148" s="15" t="s">
        <v>59</v>
      </c>
      <c r="D148" s="3">
        <v>1</v>
      </c>
      <c r="E148" s="3"/>
      <c r="F148" s="3"/>
      <c r="G148" s="3"/>
      <c r="H148" s="6">
        <f t="shared" ref="H148" si="19">PRODUCT(D148:G148)</f>
        <v>1</v>
      </c>
      <c r="I148" s="14">
        <f t="shared" si="18"/>
        <v>1</v>
      </c>
      <c r="J148" s="9" t="s">
        <v>35</v>
      </c>
      <c r="K148" s="11">
        <v>0</v>
      </c>
      <c r="L148" s="6">
        <f t="shared" ref="L148" si="20">K148*I148</f>
        <v>0</v>
      </c>
    </row>
    <row r="149" spans="2:12" ht="124.9">
      <c r="B149" s="10">
        <v>18</v>
      </c>
      <c r="C149" s="15" t="s">
        <v>63</v>
      </c>
      <c r="D149" s="3">
        <v>1</v>
      </c>
      <c r="E149" s="3"/>
      <c r="F149" s="3"/>
      <c r="G149" s="3"/>
      <c r="H149" s="6">
        <v>0.1</v>
      </c>
      <c r="I149" s="14">
        <v>0.1</v>
      </c>
      <c r="J149" s="9" t="s">
        <v>64</v>
      </c>
      <c r="K149" s="11">
        <v>0</v>
      </c>
      <c r="L149" s="6">
        <f>I149*K149</f>
        <v>0</v>
      </c>
    </row>
    <row r="150" spans="2:12" ht="78">
      <c r="B150" s="10">
        <v>19</v>
      </c>
      <c r="C150" s="15" t="s">
        <v>65</v>
      </c>
      <c r="D150" s="3"/>
      <c r="E150" s="3"/>
      <c r="F150" s="3"/>
      <c r="G150" s="3"/>
      <c r="H150" s="6"/>
      <c r="I150" s="14"/>
      <c r="J150" s="9"/>
      <c r="K150" s="11"/>
      <c r="L150" s="6"/>
    </row>
    <row r="151" spans="2:12" ht="15.6">
      <c r="B151" s="10"/>
      <c r="C151" s="15" t="s">
        <v>96</v>
      </c>
      <c r="D151" s="3">
        <v>1</v>
      </c>
      <c r="E151" s="3">
        <f>2.1+0.6</f>
        <v>2.7</v>
      </c>
      <c r="F151" s="3">
        <f>1.55+0.3</f>
        <v>1.85</v>
      </c>
      <c r="G151" s="3"/>
      <c r="H151" s="6">
        <f>PRODUCT(D151:G151)</f>
        <v>4.995000000000001</v>
      </c>
      <c r="I151" s="14">
        <f>SUM(H150:H151)</f>
        <v>4.995000000000001</v>
      </c>
      <c r="J151" s="9" t="s">
        <v>32</v>
      </c>
      <c r="K151" s="11">
        <v>0</v>
      </c>
      <c r="L151" s="6">
        <f>(I151*K151)</f>
        <v>0</v>
      </c>
    </row>
    <row r="152" spans="2:12" ht="15.6">
      <c r="B152" s="20"/>
      <c r="C152" s="21"/>
      <c r="D152" s="22"/>
      <c r="E152" s="22"/>
      <c r="F152" s="22"/>
      <c r="G152" s="22"/>
      <c r="H152" s="22"/>
      <c r="I152" s="72" t="s">
        <v>10</v>
      </c>
      <c r="J152" s="72"/>
      <c r="K152" s="72"/>
      <c r="L152" s="23">
        <f>SUM(L112:L151)</f>
        <v>0</v>
      </c>
    </row>
    <row r="153" spans="2:12" ht="15.6">
      <c r="I153" s="59" t="s">
        <v>74</v>
      </c>
      <c r="J153" s="59"/>
      <c r="K153" s="59"/>
      <c r="L153" s="25">
        <f>0.18*L152</f>
        <v>0</v>
      </c>
    </row>
    <row r="154" spans="2:12" ht="15.6">
      <c r="I154" s="79" t="s">
        <v>75</v>
      </c>
      <c r="J154" s="80"/>
      <c r="K154" s="81"/>
      <c r="L154" s="25">
        <v>0</v>
      </c>
    </row>
    <row r="155" spans="2:12" ht="15.6">
      <c r="I155" s="59" t="s">
        <v>76</v>
      </c>
      <c r="J155" s="59"/>
      <c r="K155" s="59"/>
      <c r="L155" s="25">
        <f>SUM(L152:L154)</f>
        <v>0</v>
      </c>
    </row>
    <row r="158" spans="2:12" ht="17.45">
      <c r="B158" s="63" t="s">
        <v>97</v>
      </c>
      <c r="C158" s="63"/>
      <c r="D158" s="63"/>
      <c r="E158" s="63"/>
      <c r="F158" s="63"/>
      <c r="G158" s="63"/>
      <c r="H158" s="63"/>
      <c r="I158" s="63"/>
      <c r="J158" s="63"/>
      <c r="K158" s="63"/>
      <c r="L158" s="63"/>
    </row>
    <row r="159" spans="2:12" ht="46.9">
      <c r="B159" s="2" t="s">
        <v>1</v>
      </c>
      <c r="C159" s="2" t="s">
        <v>11</v>
      </c>
      <c r="D159" s="2" t="s">
        <v>12</v>
      </c>
      <c r="E159" s="2" t="s">
        <v>13</v>
      </c>
      <c r="F159" s="2" t="s">
        <v>14</v>
      </c>
      <c r="G159" s="2" t="s">
        <v>15</v>
      </c>
      <c r="H159" s="2" t="s">
        <v>16</v>
      </c>
      <c r="I159" s="2" t="s">
        <v>17</v>
      </c>
      <c r="J159" s="2" t="s">
        <v>18</v>
      </c>
      <c r="K159" s="2" t="s">
        <v>19</v>
      </c>
      <c r="L159" s="44" t="s">
        <v>3</v>
      </c>
    </row>
    <row r="160" spans="2:12" ht="124.9">
      <c r="B160" s="73">
        <v>1</v>
      </c>
      <c r="C160" s="15" t="s">
        <v>78</v>
      </c>
      <c r="D160" s="3"/>
      <c r="E160" s="3"/>
      <c r="F160" s="3"/>
      <c r="G160" s="3"/>
      <c r="H160" s="6"/>
      <c r="I160" s="14"/>
      <c r="J160" s="9"/>
      <c r="K160" s="11"/>
      <c r="L160" s="6"/>
    </row>
    <row r="161" spans="2:12" ht="15.6">
      <c r="B161" s="75"/>
      <c r="C161" s="15" t="s">
        <v>79</v>
      </c>
      <c r="D161" s="3">
        <v>1</v>
      </c>
      <c r="E161" s="3">
        <v>2.2999999999999998</v>
      </c>
      <c r="F161" s="3">
        <v>1.55</v>
      </c>
      <c r="G161" s="3">
        <v>0.45</v>
      </c>
      <c r="H161" s="6">
        <f>PRODUCT(D161:G161)</f>
        <v>1.60425</v>
      </c>
      <c r="I161" s="14">
        <f>SUM(H161:H161)</f>
        <v>1.60425</v>
      </c>
      <c r="J161" s="9" t="s">
        <v>23</v>
      </c>
      <c r="K161" s="11">
        <v>0</v>
      </c>
      <c r="L161" s="6">
        <f>(I161*K161)</f>
        <v>0</v>
      </c>
    </row>
    <row r="162" spans="2:12" ht="156">
      <c r="B162" s="73">
        <v>2</v>
      </c>
      <c r="C162" s="15" t="s">
        <v>80</v>
      </c>
      <c r="D162" s="3"/>
      <c r="E162" s="3"/>
      <c r="F162" s="3"/>
      <c r="G162" s="3"/>
      <c r="H162" s="6"/>
      <c r="I162" s="14"/>
      <c r="J162" s="9"/>
      <c r="K162" s="11"/>
      <c r="L162" s="6"/>
    </row>
    <row r="163" spans="2:12" ht="15.6">
      <c r="B163" s="75"/>
      <c r="C163" s="15" t="s">
        <v>81</v>
      </c>
      <c r="D163" s="3">
        <v>1</v>
      </c>
      <c r="E163" s="3">
        <v>2</v>
      </c>
      <c r="F163" s="3">
        <v>1.55</v>
      </c>
      <c r="G163" s="3">
        <v>0.15</v>
      </c>
      <c r="H163" s="6">
        <f t="shared" ref="H163" si="21">PRODUCT(D163:G163)</f>
        <v>0.46499999999999997</v>
      </c>
      <c r="I163" s="14">
        <f>SUM(H163:H163)</f>
        <v>0.46499999999999997</v>
      </c>
      <c r="J163" s="9" t="s">
        <v>23</v>
      </c>
      <c r="K163" s="11">
        <v>0</v>
      </c>
      <c r="L163" s="6">
        <f>(I163*K163)</f>
        <v>0</v>
      </c>
    </row>
    <row r="164" spans="2:12" ht="93.6">
      <c r="B164" s="10">
        <v>3</v>
      </c>
      <c r="C164" s="15" t="s">
        <v>82</v>
      </c>
      <c r="D164" s="3"/>
      <c r="E164" s="3"/>
      <c r="F164" s="3"/>
      <c r="G164" s="3"/>
      <c r="H164" s="6"/>
      <c r="I164" s="14"/>
      <c r="J164" s="9"/>
      <c r="K164" s="11"/>
      <c r="L164" s="6"/>
    </row>
    <row r="165" spans="2:12" ht="15.6">
      <c r="B165" s="10"/>
      <c r="C165" s="15" t="s">
        <v>83</v>
      </c>
      <c r="D165" s="3">
        <v>1</v>
      </c>
      <c r="E165" s="3">
        <v>2</v>
      </c>
      <c r="F165" s="3">
        <v>1.55</v>
      </c>
      <c r="G165" s="3">
        <v>0.3</v>
      </c>
      <c r="H165" s="6">
        <f>PRODUCT(D165:G165)</f>
        <v>0.92999999999999994</v>
      </c>
      <c r="I165" s="14">
        <f>H164+H165</f>
        <v>0.92999999999999994</v>
      </c>
      <c r="J165" s="9" t="s">
        <v>23</v>
      </c>
      <c r="K165" s="11">
        <v>0</v>
      </c>
      <c r="L165" s="6">
        <f>(I165*K165)</f>
        <v>0</v>
      </c>
    </row>
    <row r="166" spans="2:12" ht="62.45">
      <c r="B166" s="73">
        <v>4</v>
      </c>
      <c r="C166" s="15" t="s">
        <v>84</v>
      </c>
      <c r="D166" s="3"/>
      <c r="E166" s="3"/>
      <c r="F166" s="3"/>
      <c r="G166" s="3"/>
      <c r="H166" s="6"/>
      <c r="I166" s="14"/>
      <c r="J166" s="9"/>
      <c r="K166" s="11"/>
      <c r="L166" s="6"/>
    </row>
    <row r="167" spans="2:12" ht="15.6">
      <c r="B167" s="75"/>
      <c r="C167" s="15" t="s">
        <v>81</v>
      </c>
      <c r="D167" s="3">
        <v>1</v>
      </c>
      <c r="E167" s="3">
        <v>2</v>
      </c>
      <c r="F167" s="3">
        <v>1.55</v>
      </c>
      <c r="G167" s="3">
        <v>0.3</v>
      </c>
      <c r="H167" s="6">
        <f>PRODUCT(D167:G167)</f>
        <v>0.92999999999999994</v>
      </c>
      <c r="I167" s="14">
        <f>SUM(H167:H167)</f>
        <v>0.92999999999999994</v>
      </c>
      <c r="J167" s="9" t="s">
        <v>23</v>
      </c>
      <c r="K167" s="11">
        <v>0</v>
      </c>
      <c r="L167" s="6">
        <f t="shared" ref="L167" si="22">(I167*K167)</f>
        <v>0</v>
      </c>
    </row>
    <row r="168" spans="2:12" ht="62.45">
      <c r="B168" s="73">
        <v>5</v>
      </c>
      <c r="C168" s="15" t="s">
        <v>85</v>
      </c>
      <c r="D168" s="3"/>
      <c r="E168" s="3"/>
      <c r="F168" s="3"/>
      <c r="G168" s="3"/>
      <c r="H168" s="6"/>
      <c r="I168" s="14"/>
      <c r="J168" s="9"/>
      <c r="K168" s="11"/>
      <c r="L168" s="6"/>
    </row>
    <row r="169" spans="2:12" ht="15.6">
      <c r="B169" s="74"/>
      <c r="C169" s="15" t="s">
        <v>86</v>
      </c>
      <c r="D169" s="3">
        <v>1</v>
      </c>
      <c r="E169" s="3">
        <v>2</v>
      </c>
      <c r="F169" s="3">
        <v>0.15</v>
      </c>
      <c r="G169" s="3">
        <v>1</v>
      </c>
      <c r="H169" s="6">
        <f>PRODUCT(D169:G169)</f>
        <v>0.3</v>
      </c>
      <c r="I169" s="14"/>
      <c r="J169" s="9"/>
      <c r="K169" s="11"/>
      <c r="L169" s="6"/>
    </row>
    <row r="170" spans="2:12" ht="15.6">
      <c r="B170" s="74"/>
      <c r="C170" s="15" t="s">
        <v>87</v>
      </c>
      <c r="D170" s="3">
        <v>1</v>
      </c>
      <c r="E170" s="3">
        <v>2</v>
      </c>
      <c r="F170" s="3">
        <v>0.15</v>
      </c>
      <c r="G170" s="3">
        <v>0.65</v>
      </c>
      <c r="H170" s="6">
        <f>PRODUCT(D170:G170)</f>
        <v>0.19500000000000001</v>
      </c>
      <c r="I170" s="14"/>
      <c r="J170" s="9"/>
      <c r="K170" s="11"/>
      <c r="L170" s="6"/>
    </row>
    <row r="171" spans="2:12" ht="15.6">
      <c r="B171" s="75"/>
      <c r="C171" s="15" t="s">
        <v>88</v>
      </c>
      <c r="D171" s="3">
        <v>2</v>
      </c>
      <c r="E171" s="3">
        <v>0.65</v>
      </c>
      <c r="F171" s="3">
        <v>0.15</v>
      </c>
      <c r="G171" s="3">
        <v>0.65</v>
      </c>
      <c r="H171" s="6">
        <f>PRODUCT(D171:G171)</f>
        <v>0.12675</v>
      </c>
      <c r="I171" s="14">
        <f>H169+H170+H171</f>
        <v>0.62175000000000002</v>
      </c>
      <c r="J171" s="9" t="s">
        <v>23</v>
      </c>
      <c r="K171" s="11">
        <v>0</v>
      </c>
      <c r="L171" s="6">
        <f>I171*K171</f>
        <v>0</v>
      </c>
    </row>
    <row r="172" spans="2:12" ht="93.6">
      <c r="B172" s="73">
        <v>6</v>
      </c>
      <c r="C172" s="15" t="s">
        <v>90</v>
      </c>
      <c r="D172" s="3"/>
      <c r="E172" s="3"/>
      <c r="F172" s="3"/>
      <c r="G172" s="3"/>
      <c r="H172" s="6"/>
      <c r="I172" s="14"/>
      <c r="J172" s="9"/>
      <c r="K172" s="11"/>
      <c r="L172" s="6"/>
    </row>
    <row r="173" spans="2:12" ht="15.6">
      <c r="B173" s="74"/>
      <c r="C173" s="15" t="s">
        <v>86</v>
      </c>
      <c r="D173" s="3">
        <v>1</v>
      </c>
      <c r="E173" s="3">
        <v>2</v>
      </c>
      <c r="F173" s="3"/>
      <c r="G173" s="3">
        <v>1</v>
      </c>
      <c r="H173" s="6">
        <f t="shared" ref="H173:H176" si="23">PRODUCT(D173:G173)</f>
        <v>2</v>
      </c>
      <c r="I173" s="14"/>
      <c r="J173" s="9"/>
      <c r="K173" s="11"/>
      <c r="L173" s="6"/>
    </row>
    <row r="174" spans="2:12" ht="15.6">
      <c r="B174" s="74"/>
      <c r="C174" s="15" t="s">
        <v>87</v>
      </c>
      <c r="D174" s="3">
        <v>1</v>
      </c>
      <c r="E174" s="3">
        <v>2</v>
      </c>
      <c r="F174" s="3"/>
      <c r="G174" s="3">
        <v>0.65</v>
      </c>
      <c r="H174" s="6">
        <f t="shared" si="23"/>
        <v>1.3</v>
      </c>
      <c r="I174" s="14"/>
      <c r="J174" s="9"/>
      <c r="K174" s="11"/>
      <c r="L174" s="6"/>
    </row>
    <row r="175" spans="2:12" ht="15.6">
      <c r="B175" s="74"/>
      <c r="C175" s="15" t="s">
        <v>88</v>
      </c>
      <c r="D175" s="3">
        <v>2</v>
      </c>
      <c r="E175" s="3">
        <v>0.65</v>
      </c>
      <c r="F175" s="3"/>
      <c r="G175" s="3">
        <v>0.65</v>
      </c>
      <c r="H175" s="6">
        <f t="shared" si="23"/>
        <v>0.84500000000000008</v>
      </c>
      <c r="I175" s="14"/>
      <c r="J175" s="9"/>
      <c r="K175" s="11"/>
      <c r="L175" s="6"/>
    </row>
    <row r="176" spans="2:12" ht="15.6">
      <c r="B176" s="75"/>
      <c r="C176" s="15" t="s">
        <v>91</v>
      </c>
      <c r="D176" s="3">
        <v>1</v>
      </c>
      <c r="E176" s="3">
        <v>2</v>
      </c>
      <c r="F176" s="3">
        <v>0.35</v>
      </c>
      <c r="G176" s="3"/>
      <c r="H176" s="6">
        <f t="shared" si="23"/>
        <v>0.7</v>
      </c>
      <c r="I176" s="14">
        <f>H173+H174+H175+H176</f>
        <v>4.8449999999999998</v>
      </c>
      <c r="J176" s="9" t="s">
        <v>32</v>
      </c>
      <c r="K176" s="11">
        <v>0</v>
      </c>
      <c r="L176" s="6">
        <f>I176*K176</f>
        <v>0</v>
      </c>
    </row>
    <row r="177" spans="2:12" ht="93.6">
      <c r="B177" s="73">
        <v>7</v>
      </c>
      <c r="C177" s="15" t="s">
        <v>42</v>
      </c>
      <c r="D177" s="3"/>
      <c r="E177" s="3"/>
      <c r="F177" s="3"/>
      <c r="G177" s="3"/>
      <c r="H177" s="6"/>
      <c r="I177" s="14"/>
      <c r="J177" s="9"/>
      <c r="K177" s="11"/>
      <c r="L177" s="6"/>
    </row>
    <row r="178" spans="2:12" ht="15.6">
      <c r="B178" s="74"/>
      <c r="C178" s="15" t="s">
        <v>86</v>
      </c>
      <c r="D178" s="3">
        <v>1</v>
      </c>
      <c r="E178" s="3">
        <v>2</v>
      </c>
      <c r="F178" s="3"/>
      <c r="G178" s="3">
        <v>1</v>
      </c>
      <c r="H178" s="6">
        <f t="shared" ref="H178:H182" si="24">PRODUCT(D178:G178)</f>
        <v>2</v>
      </c>
      <c r="I178" s="14"/>
      <c r="J178" s="9"/>
      <c r="K178" s="11"/>
      <c r="L178" s="6"/>
    </row>
    <row r="179" spans="2:12" ht="15.6">
      <c r="B179" s="74"/>
      <c r="C179" s="15" t="s">
        <v>87</v>
      </c>
      <c r="D179" s="3">
        <v>1</v>
      </c>
      <c r="E179" s="3">
        <v>2</v>
      </c>
      <c r="F179" s="3"/>
      <c r="G179" s="3">
        <v>0.65</v>
      </c>
      <c r="H179" s="6">
        <f t="shared" si="24"/>
        <v>1.3</v>
      </c>
      <c r="I179" s="14"/>
      <c r="J179" s="9"/>
      <c r="K179" s="11"/>
      <c r="L179" s="6"/>
    </row>
    <row r="180" spans="2:12" ht="15.6">
      <c r="B180" s="74"/>
      <c r="C180" s="15" t="s">
        <v>88</v>
      </c>
      <c r="D180" s="3">
        <v>2</v>
      </c>
      <c r="E180" s="3">
        <v>0.65</v>
      </c>
      <c r="F180" s="3"/>
      <c r="G180" s="3">
        <v>0.65</v>
      </c>
      <c r="H180" s="6">
        <f t="shared" si="24"/>
        <v>0.84500000000000008</v>
      </c>
      <c r="I180" s="14"/>
      <c r="J180" s="9"/>
      <c r="K180" s="11"/>
      <c r="L180" s="6"/>
    </row>
    <row r="181" spans="2:12" ht="15.6">
      <c r="B181" s="74"/>
      <c r="C181" s="15" t="s">
        <v>91</v>
      </c>
      <c r="D181" s="3">
        <v>1</v>
      </c>
      <c r="E181" s="3">
        <v>2</v>
      </c>
      <c r="F181" s="3">
        <v>0.35</v>
      </c>
      <c r="G181" s="3"/>
      <c r="H181" s="6">
        <f t="shared" si="24"/>
        <v>0.7</v>
      </c>
      <c r="I181" s="14"/>
      <c r="J181" s="9"/>
      <c r="K181" s="11"/>
      <c r="L181" s="6"/>
    </row>
    <row r="182" spans="2:12" ht="15.6">
      <c r="B182" s="75"/>
      <c r="C182" s="15" t="s">
        <v>92</v>
      </c>
      <c r="D182" s="3">
        <v>1</v>
      </c>
      <c r="E182" s="3">
        <f>1.55+1.55+2</f>
        <v>5.0999999999999996</v>
      </c>
      <c r="F182" s="3">
        <v>0.15</v>
      </c>
      <c r="G182" s="3"/>
      <c r="H182" s="6">
        <f t="shared" si="24"/>
        <v>0.7649999999999999</v>
      </c>
      <c r="I182" s="14">
        <f>H178+H179+H180+H181+H182</f>
        <v>5.6099999999999994</v>
      </c>
      <c r="J182" s="9" t="s">
        <v>32</v>
      </c>
      <c r="K182" s="11">
        <v>0</v>
      </c>
      <c r="L182" s="6">
        <f>K182*I182</f>
        <v>0</v>
      </c>
    </row>
    <row r="183" spans="2:12" ht="93.6">
      <c r="B183" s="73">
        <v>8</v>
      </c>
      <c r="C183" s="15" t="s">
        <v>43</v>
      </c>
      <c r="D183" s="3"/>
      <c r="E183" s="3"/>
      <c r="F183" s="3"/>
      <c r="G183" s="3"/>
      <c r="H183" s="6"/>
      <c r="I183" s="14"/>
      <c r="J183" s="9"/>
      <c r="K183" s="11"/>
      <c r="L183" s="6"/>
    </row>
    <row r="184" spans="2:12" ht="15.6">
      <c r="B184" s="75"/>
      <c r="C184" s="15" t="s">
        <v>26</v>
      </c>
      <c r="D184" s="3">
        <v>1</v>
      </c>
      <c r="E184" s="3">
        <v>2</v>
      </c>
      <c r="F184" s="3">
        <v>0.9</v>
      </c>
      <c r="G184" s="3"/>
      <c r="H184" s="6">
        <f t="shared" ref="H184:H188" si="25">PRODUCT(D184:G184)</f>
        <v>1.8</v>
      </c>
      <c r="I184" s="14">
        <f>SUM(H184:H184)</f>
        <v>1.8</v>
      </c>
      <c r="J184" s="9" t="s">
        <v>32</v>
      </c>
      <c r="K184" s="11">
        <v>0</v>
      </c>
      <c r="L184" s="6">
        <f>K184*I184</f>
        <v>0</v>
      </c>
    </row>
    <row r="185" spans="2:12" ht="93.6">
      <c r="B185" s="10">
        <v>9</v>
      </c>
      <c r="C185" s="15" t="s">
        <v>47</v>
      </c>
      <c r="D185" s="3">
        <v>1</v>
      </c>
      <c r="E185" s="3">
        <v>15</v>
      </c>
      <c r="F185" s="3"/>
      <c r="G185" s="3"/>
      <c r="H185" s="6">
        <f t="shared" si="25"/>
        <v>15</v>
      </c>
      <c r="I185" s="14">
        <f t="shared" ref="I185:I188" si="26">H185</f>
        <v>15</v>
      </c>
      <c r="J185" s="9" t="s">
        <v>48</v>
      </c>
      <c r="K185" s="11">
        <v>0</v>
      </c>
      <c r="L185" s="6">
        <f t="shared" ref="L185:L188" si="27">K185*I185</f>
        <v>0</v>
      </c>
    </row>
    <row r="186" spans="2:12" ht="78">
      <c r="B186" s="10">
        <v>10</v>
      </c>
      <c r="C186" s="15" t="s">
        <v>49</v>
      </c>
      <c r="D186" s="3">
        <v>1</v>
      </c>
      <c r="E186" s="3">
        <v>15</v>
      </c>
      <c r="F186" s="3"/>
      <c r="G186" s="3"/>
      <c r="H186" s="6">
        <f t="shared" si="25"/>
        <v>15</v>
      </c>
      <c r="I186" s="14">
        <f t="shared" si="26"/>
        <v>15</v>
      </c>
      <c r="J186" s="9" t="s">
        <v>48</v>
      </c>
      <c r="K186" s="11">
        <v>0</v>
      </c>
      <c r="L186" s="6">
        <f t="shared" si="27"/>
        <v>0</v>
      </c>
    </row>
    <row r="187" spans="2:12" ht="46.9">
      <c r="B187" s="10">
        <v>11</v>
      </c>
      <c r="C187" s="15" t="s">
        <v>50</v>
      </c>
      <c r="D187" s="3">
        <v>3</v>
      </c>
      <c r="E187" s="3"/>
      <c r="F187" s="3"/>
      <c r="G187" s="3"/>
      <c r="H187" s="6">
        <f t="shared" si="25"/>
        <v>3</v>
      </c>
      <c r="I187" s="14">
        <f t="shared" si="26"/>
        <v>3</v>
      </c>
      <c r="J187" s="3" t="s">
        <v>35</v>
      </c>
      <c r="K187" s="3">
        <v>0</v>
      </c>
      <c r="L187" s="6">
        <f t="shared" si="27"/>
        <v>0</v>
      </c>
    </row>
    <row r="188" spans="2:12" ht="93.6">
      <c r="B188" s="10">
        <v>12</v>
      </c>
      <c r="C188" s="15" t="s">
        <v>52</v>
      </c>
      <c r="D188" s="3">
        <v>1</v>
      </c>
      <c r="E188" s="3"/>
      <c r="F188" s="3"/>
      <c r="G188" s="3"/>
      <c r="H188" s="6">
        <f t="shared" si="25"/>
        <v>1</v>
      </c>
      <c r="I188" s="14">
        <f t="shared" si="26"/>
        <v>1</v>
      </c>
      <c r="J188" s="3" t="s">
        <v>35</v>
      </c>
      <c r="K188" s="11">
        <v>0</v>
      </c>
      <c r="L188" s="6">
        <f t="shared" si="27"/>
        <v>0</v>
      </c>
    </row>
    <row r="189" spans="2:12" ht="62.45">
      <c r="B189" s="10">
        <v>13</v>
      </c>
      <c r="C189" s="15" t="s">
        <v>57</v>
      </c>
      <c r="D189" s="3">
        <v>1</v>
      </c>
      <c r="E189" s="3">
        <v>3</v>
      </c>
      <c r="F189" s="3"/>
      <c r="G189" s="3"/>
      <c r="H189" s="6">
        <f>PRODUCT(D189:G189)</f>
        <v>3</v>
      </c>
      <c r="I189" s="14">
        <f>H189</f>
        <v>3</v>
      </c>
      <c r="J189" s="9" t="s">
        <v>48</v>
      </c>
      <c r="K189" s="11">
        <v>0</v>
      </c>
      <c r="L189" s="6">
        <f>(I189*K189)</f>
        <v>0</v>
      </c>
    </row>
    <row r="190" spans="2:12" ht="62.45">
      <c r="B190" s="10">
        <v>14</v>
      </c>
      <c r="C190" s="15" t="s">
        <v>58</v>
      </c>
      <c r="D190" s="3">
        <v>1</v>
      </c>
      <c r="E190" s="3">
        <v>5</v>
      </c>
      <c r="F190" s="3"/>
      <c r="G190" s="3"/>
      <c r="H190" s="6">
        <f>PRODUCT(D190:G190)</f>
        <v>5</v>
      </c>
      <c r="I190" s="14">
        <f t="shared" ref="I190" si="28">H190</f>
        <v>5</v>
      </c>
      <c r="J190" s="9" t="s">
        <v>48</v>
      </c>
      <c r="K190" s="11">
        <v>0</v>
      </c>
      <c r="L190" s="6">
        <f>(I190*K190)</f>
        <v>0</v>
      </c>
    </row>
    <row r="191" spans="2:12" ht="93.6">
      <c r="B191" s="10">
        <v>15</v>
      </c>
      <c r="C191" s="5" t="s">
        <v>61</v>
      </c>
      <c r="D191" s="3">
        <v>1</v>
      </c>
      <c r="E191" s="3"/>
      <c r="F191" s="3"/>
      <c r="G191" s="3"/>
      <c r="H191" s="6">
        <v>500</v>
      </c>
      <c r="I191" s="14">
        <v>500</v>
      </c>
      <c r="J191" s="9" t="s">
        <v>62</v>
      </c>
      <c r="K191" s="3">
        <v>0</v>
      </c>
      <c r="L191" s="6">
        <f>I191*K191</f>
        <v>0</v>
      </c>
    </row>
    <row r="192" spans="2:12" ht="62.45">
      <c r="B192" s="10">
        <v>16</v>
      </c>
      <c r="C192" s="5" t="s">
        <v>98</v>
      </c>
      <c r="D192" s="3">
        <v>1</v>
      </c>
      <c r="E192" s="3"/>
      <c r="F192" s="3"/>
      <c r="G192" s="3"/>
      <c r="H192" s="6">
        <f>PRODUCT(D192:G192)</f>
        <v>1</v>
      </c>
      <c r="I192" s="14">
        <f>PRODUCT(D192:H192)</f>
        <v>1</v>
      </c>
      <c r="J192" s="9" t="s">
        <v>12</v>
      </c>
      <c r="K192" s="3">
        <v>0</v>
      </c>
      <c r="L192" s="6">
        <f>I192*K192</f>
        <v>0</v>
      </c>
    </row>
    <row r="193" spans="2:12" ht="124.9">
      <c r="B193" s="10">
        <v>17</v>
      </c>
      <c r="C193" s="5" t="s">
        <v>63</v>
      </c>
      <c r="D193" s="3">
        <v>1</v>
      </c>
      <c r="E193" s="3"/>
      <c r="F193" s="3"/>
      <c r="G193" s="3"/>
      <c r="H193" s="6">
        <v>0.1</v>
      </c>
      <c r="I193" s="14">
        <v>0.1</v>
      </c>
      <c r="J193" s="9" t="s">
        <v>64</v>
      </c>
      <c r="K193" s="3">
        <v>0</v>
      </c>
      <c r="L193" s="6">
        <f>I193*K193</f>
        <v>0</v>
      </c>
    </row>
    <row r="194" spans="2:12" ht="78">
      <c r="B194" s="73">
        <v>18</v>
      </c>
      <c r="C194" s="15" t="s">
        <v>65</v>
      </c>
      <c r="D194" s="3"/>
      <c r="E194" s="3"/>
      <c r="F194" s="3"/>
      <c r="G194" s="3"/>
      <c r="H194" s="6"/>
      <c r="I194" s="14"/>
      <c r="J194" s="9"/>
      <c r="K194" s="11"/>
      <c r="L194" s="6"/>
    </row>
    <row r="195" spans="2:12" ht="15.6">
      <c r="B195" s="75"/>
      <c r="C195" s="15" t="s">
        <v>96</v>
      </c>
      <c r="D195" s="3">
        <v>1</v>
      </c>
      <c r="E195" s="3">
        <f>1.65+0.3</f>
        <v>1.95</v>
      </c>
      <c r="F195" s="3">
        <v>1.8</v>
      </c>
      <c r="G195" s="3"/>
      <c r="H195" s="6">
        <f>PRODUCT(D195:G195)</f>
        <v>3.51</v>
      </c>
      <c r="I195" s="14">
        <f>SUM(H194:H195)</f>
        <v>3.51</v>
      </c>
      <c r="J195" s="9" t="s">
        <v>32</v>
      </c>
      <c r="K195" s="11">
        <v>0</v>
      </c>
      <c r="L195" s="45">
        <f>(I195*K195)</f>
        <v>0</v>
      </c>
    </row>
    <row r="196" spans="2:12" ht="15.6">
      <c r="I196" s="79" t="s">
        <v>10</v>
      </c>
      <c r="J196" s="80"/>
      <c r="K196" s="81"/>
      <c r="L196" s="23">
        <f>SUM(L160:L195)</f>
        <v>0</v>
      </c>
    </row>
    <row r="197" spans="2:12" ht="15.6">
      <c r="I197" s="79" t="s">
        <v>74</v>
      </c>
      <c r="J197" s="80"/>
      <c r="K197" s="81"/>
      <c r="L197" s="25">
        <f>0.18*L196</f>
        <v>0</v>
      </c>
    </row>
    <row r="198" spans="2:12" ht="15.6">
      <c r="I198" s="79" t="s">
        <v>75</v>
      </c>
      <c r="J198" s="80"/>
      <c r="K198" s="81"/>
      <c r="L198" s="25">
        <v>0</v>
      </c>
    </row>
    <row r="199" spans="2:12" ht="15.6">
      <c r="I199" s="79" t="s">
        <v>76</v>
      </c>
      <c r="J199" s="80"/>
      <c r="K199" s="81"/>
      <c r="L199" s="25">
        <f>SUM(L196:L198)</f>
        <v>0</v>
      </c>
    </row>
    <row r="202" spans="2:12" ht="17.45">
      <c r="B202" s="63" t="s">
        <v>99</v>
      </c>
      <c r="C202" s="63"/>
      <c r="D202" s="63"/>
      <c r="E202" s="63"/>
      <c r="F202" s="63"/>
      <c r="G202" s="63"/>
      <c r="H202" s="63"/>
      <c r="I202" s="63"/>
      <c r="J202" s="63"/>
      <c r="K202" s="63"/>
      <c r="L202" s="63"/>
    </row>
    <row r="203" spans="2:12" ht="46.9">
      <c r="B203" s="2" t="s">
        <v>1</v>
      </c>
      <c r="C203" s="2" t="s">
        <v>11</v>
      </c>
      <c r="D203" s="2" t="s">
        <v>12</v>
      </c>
      <c r="E203" s="2" t="s">
        <v>13</v>
      </c>
      <c r="F203" s="2" t="s">
        <v>14</v>
      </c>
      <c r="G203" s="2" t="s">
        <v>15</v>
      </c>
      <c r="H203" s="2" t="s">
        <v>16</v>
      </c>
      <c r="I203" s="2" t="s">
        <v>17</v>
      </c>
      <c r="J203" s="2" t="s">
        <v>18</v>
      </c>
      <c r="K203" s="2" t="s">
        <v>19</v>
      </c>
      <c r="L203" s="44" t="s">
        <v>3</v>
      </c>
    </row>
    <row r="204" spans="2:12" ht="31.15">
      <c r="B204" s="64">
        <v>1</v>
      </c>
      <c r="C204" s="5" t="s">
        <v>20</v>
      </c>
      <c r="D204" s="3"/>
      <c r="E204" s="3"/>
      <c r="F204" s="3"/>
      <c r="G204" s="3"/>
      <c r="H204" s="6"/>
      <c r="I204" s="6"/>
      <c r="J204" s="3"/>
      <c r="K204" s="7"/>
      <c r="L204" s="6"/>
    </row>
    <row r="205" spans="2:12" ht="15.6">
      <c r="B205" s="66"/>
      <c r="C205" s="5"/>
      <c r="D205" s="3">
        <v>1</v>
      </c>
      <c r="E205" s="3">
        <v>5.92</v>
      </c>
      <c r="F205" s="3">
        <v>0.15</v>
      </c>
      <c r="G205" s="3">
        <v>3.35</v>
      </c>
      <c r="H205" s="6">
        <f>SUM(G204:G205)</f>
        <v>3.35</v>
      </c>
      <c r="I205" s="6">
        <f>SUM(H205:H205)</f>
        <v>3.35</v>
      </c>
      <c r="J205" s="3" t="s">
        <v>23</v>
      </c>
      <c r="K205" s="3">
        <v>0</v>
      </c>
      <c r="L205" s="6">
        <f>(I205*K205)</f>
        <v>0</v>
      </c>
    </row>
    <row r="206" spans="2:12" ht="62.45">
      <c r="B206" s="64">
        <v>2</v>
      </c>
      <c r="C206" s="5" t="s">
        <v>24</v>
      </c>
      <c r="D206" s="3"/>
      <c r="E206" s="3"/>
      <c r="F206" s="3"/>
      <c r="G206" s="3"/>
      <c r="H206" s="6"/>
      <c r="I206" s="6"/>
      <c r="J206" s="9"/>
      <c r="K206" s="3"/>
      <c r="L206" s="6"/>
    </row>
    <row r="207" spans="2:12" ht="15.6">
      <c r="B207" s="66"/>
      <c r="C207" s="5" t="s">
        <v>100</v>
      </c>
      <c r="D207" s="3">
        <v>1</v>
      </c>
      <c r="E207" s="3">
        <v>17.5</v>
      </c>
      <c r="F207" s="3">
        <v>5.5</v>
      </c>
      <c r="G207" s="3">
        <v>0.1</v>
      </c>
      <c r="H207" s="6">
        <f>PRODUCT(D207:G207)</f>
        <v>9.625</v>
      </c>
      <c r="I207" s="6">
        <f>H207</f>
        <v>9.625</v>
      </c>
      <c r="J207" s="3" t="s">
        <v>32</v>
      </c>
      <c r="K207" s="3">
        <v>0</v>
      </c>
      <c r="L207" s="6">
        <f>I207*K207</f>
        <v>0</v>
      </c>
    </row>
    <row r="208" spans="2:12" ht="156">
      <c r="B208" s="64">
        <v>3</v>
      </c>
      <c r="C208" s="15" t="s">
        <v>80</v>
      </c>
      <c r="D208" s="3"/>
      <c r="E208" s="3"/>
      <c r="F208" s="3"/>
      <c r="G208" s="3"/>
      <c r="H208" s="6"/>
      <c r="I208" s="6"/>
      <c r="J208" s="3"/>
      <c r="K208" s="11"/>
      <c r="L208" s="6"/>
    </row>
    <row r="209" spans="2:12" ht="15.6">
      <c r="B209" s="66"/>
      <c r="C209" s="5" t="s">
        <v>100</v>
      </c>
      <c r="D209" s="3">
        <v>1</v>
      </c>
      <c r="E209" s="3">
        <v>17.5</v>
      </c>
      <c r="F209" s="3">
        <v>5.5</v>
      </c>
      <c r="G209" s="3">
        <v>0.1</v>
      </c>
      <c r="H209" s="6">
        <f>PRODUCT(D209:G209)</f>
        <v>9.625</v>
      </c>
      <c r="I209" s="6">
        <f>SUM(H209:H209)</f>
        <v>9.625</v>
      </c>
      <c r="J209" s="3" t="s">
        <v>23</v>
      </c>
      <c r="K209" s="11">
        <v>0</v>
      </c>
      <c r="L209" s="6">
        <f>(I209*K209)</f>
        <v>0</v>
      </c>
    </row>
    <row r="210" spans="2:12" ht="62.45">
      <c r="B210" s="9">
        <v>4</v>
      </c>
      <c r="C210" s="15" t="s">
        <v>85</v>
      </c>
      <c r="D210" s="3"/>
      <c r="E210" s="3"/>
      <c r="F210" s="3"/>
      <c r="G210" s="3"/>
      <c r="H210" s="6"/>
      <c r="I210" s="3"/>
      <c r="J210" s="3"/>
      <c r="K210" s="11"/>
      <c r="L210" s="6"/>
    </row>
    <row r="211" spans="2:12" ht="15.6">
      <c r="B211" s="65"/>
      <c r="C211" s="15" t="s">
        <v>101</v>
      </c>
      <c r="D211" s="3">
        <v>1</v>
      </c>
      <c r="E211" s="3">
        <v>2.5</v>
      </c>
      <c r="F211" s="3">
        <v>0.25</v>
      </c>
      <c r="G211" s="3">
        <v>0.15</v>
      </c>
      <c r="H211" s="6">
        <f t="shared" ref="H211:H220" si="29">PRODUCT(D211:G211)</f>
        <v>9.375E-2</v>
      </c>
      <c r="I211" s="3"/>
      <c r="J211" s="3"/>
      <c r="K211" s="11"/>
      <c r="L211" s="6"/>
    </row>
    <row r="212" spans="2:12" ht="15.6">
      <c r="B212" s="65"/>
      <c r="C212" s="15"/>
      <c r="D212" s="3">
        <v>1</v>
      </c>
      <c r="E212" s="3">
        <v>2.5</v>
      </c>
      <c r="F212" s="3">
        <v>0.25</v>
      </c>
      <c r="G212" s="3">
        <v>0.3</v>
      </c>
      <c r="H212" s="6">
        <f t="shared" si="29"/>
        <v>0.1875</v>
      </c>
      <c r="I212" s="3"/>
      <c r="J212" s="3"/>
      <c r="K212" s="11"/>
      <c r="L212" s="6"/>
    </row>
    <row r="213" spans="2:12" ht="15.6">
      <c r="B213" s="65"/>
      <c r="C213" s="15"/>
      <c r="D213" s="3">
        <v>1</v>
      </c>
      <c r="E213" s="3">
        <v>2.5</v>
      </c>
      <c r="F213" s="3">
        <v>0.25</v>
      </c>
      <c r="G213" s="3">
        <v>0.45</v>
      </c>
      <c r="H213" s="6">
        <f t="shared" si="29"/>
        <v>0.28125</v>
      </c>
      <c r="I213" s="3"/>
      <c r="J213" s="3"/>
      <c r="K213" s="11"/>
      <c r="L213" s="6"/>
    </row>
    <row r="214" spans="2:12" ht="15.6">
      <c r="B214" s="65"/>
      <c r="C214" s="15"/>
      <c r="D214" s="3">
        <v>1</v>
      </c>
      <c r="E214" s="3">
        <v>2.5</v>
      </c>
      <c r="F214" s="3">
        <v>0.25</v>
      </c>
      <c r="G214" s="3">
        <v>0.6</v>
      </c>
      <c r="H214" s="6">
        <f t="shared" si="29"/>
        <v>0.375</v>
      </c>
      <c r="I214" s="3"/>
      <c r="J214" s="3"/>
      <c r="K214" s="11"/>
      <c r="L214" s="6"/>
    </row>
    <row r="215" spans="2:12" ht="15.6">
      <c r="B215" s="65"/>
      <c r="C215" s="15"/>
      <c r="D215" s="3">
        <v>1</v>
      </c>
      <c r="E215" s="3">
        <v>2.5</v>
      </c>
      <c r="F215" s="3">
        <v>0.25</v>
      </c>
      <c r="G215" s="3">
        <v>0.75</v>
      </c>
      <c r="H215" s="6">
        <f t="shared" si="29"/>
        <v>0.46875</v>
      </c>
      <c r="I215" s="3"/>
      <c r="J215" s="3"/>
      <c r="K215" s="11"/>
      <c r="L215" s="6"/>
    </row>
    <row r="216" spans="2:12" ht="15.6">
      <c r="B216" s="66"/>
      <c r="C216" s="15"/>
      <c r="D216" s="3">
        <v>1</v>
      </c>
      <c r="E216" s="3">
        <v>2.5</v>
      </c>
      <c r="F216" s="3">
        <v>0.25</v>
      </c>
      <c r="G216" s="3">
        <v>0.9</v>
      </c>
      <c r="H216" s="6">
        <f t="shared" si="29"/>
        <v>0.5625</v>
      </c>
      <c r="I216" s="6">
        <f>H211+H212+H213+H214+H215+H216</f>
        <v>1.96875</v>
      </c>
      <c r="J216" s="3" t="s">
        <v>23</v>
      </c>
      <c r="K216" s="11">
        <v>0</v>
      </c>
      <c r="L216" s="6">
        <f>(I216*K216)</f>
        <v>0</v>
      </c>
    </row>
    <row r="217" spans="2:12" ht="15.6">
      <c r="B217" s="64" t="s">
        <v>102</v>
      </c>
      <c r="C217" s="15" t="s">
        <v>103</v>
      </c>
      <c r="D217" s="3">
        <v>1</v>
      </c>
      <c r="E217" s="3">
        <v>1</v>
      </c>
      <c r="F217" s="3">
        <v>0.25</v>
      </c>
      <c r="G217" s="3">
        <v>0.2</v>
      </c>
      <c r="H217" s="6">
        <f t="shared" si="29"/>
        <v>0.05</v>
      </c>
      <c r="I217" s="6"/>
      <c r="J217" s="3"/>
      <c r="K217" s="11"/>
      <c r="L217" s="6"/>
    </row>
    <row r="218" spans="2:12" ht="15.6">
      <c r="B218" s="65"/>
      <c r="C218" s="15"/>
      <c r="D218" s="3">
        <v>1</v>
      </c>
      <c r="E218" s="3">
        <v>1</v>
      </c>
      <c r="F218" s="3">
        <v>0.25</v>
      </c>
      <c r="G218" s="3">
        <v>0.4</v>
      </c>
      <c r="H218" s="6">
        <f t="shared" si="29"/>
        <v>0.1</v>
      </c>
      <c r="I218" s="6"/>
      <c r="J218" s="3"/>
      <c r="K218" s="11"/>
      <c r="L218" s="6"/>
    </row>
    <row r="219" spans="2:12" ht="15.6">
      <c r="B219" s="65"/>
      <c r="C219" s="15"/>
      <c r="D219" s="3">
        <v>1</v>
      </c>
      <c r="E219" s="3">
        <v>1</v>
      </c>
      <c r="F219" s="3">
        <v>0.25</v>
      </c>
      <c r="G219" s="3">
        <v>0.6</v>
      </c>
      <c r="H219" s="6">
        <f t="shared" si="29"/>
        <v>0.15</v>
      </c>
      <c r="I219" s="6"/>
      <c r="J219" s="3"/>
      <c r="K219" s="11"/>
      <c r="L219" s="6"/>
    </row>
    <row r="220" spans="2:12" ht="15.6">
      <c r="B220" s="66"/>
      <c r="C220" s="15"/>
      <c r="D220" s="3">
        <v>1</v>
      </c>
      <c r="E220" s="3">
        <v>1</v>
      </c>
      <c r="F220" s="3">
        <v>0.25</v>
      </c>
      <c r="G220" s="3">
        <v>0.8</v>
      </c>
      <c r="H220" s="6">
        <f t="shared" si="29"/>
        <v>0.2</v>
      </c>
      <c r="I220" s="6">
        <f>H217+H218+H219+H220</f>
        <v>0.5</v>
      </c>
      <c r="J220" s="3" t="s">
        <v>23</v>
      </c>
      <c r="K220" s="11">
        <v>0</v>
      </c>
      <c r="L220" s="6">
        <f>(I220*K220)</f>
        <v>0</v>
      </c>
    </row>
    <row r="221" spans="2:12" ht="15.6">
      <c r="B221" s="64" t="s">
        <v>104</v>
      </c>
      <c r="C221" s="5" t="s">
        <v>105</v>
      </c>
      <c r="D221" s="3">
        <v>1</v>
      </c>
      <c r="E221" s="3">
        <v>5.95</v>
      </c>
      <c r="F221" s="3">
        <v>0.15</v>
      </c>
      <c r="G221" s="3">
        <v>3.35</v>
      </c>
      <c r="H221" s="6">
        <f>PRODUCT(D221:G221)</f>
        <v>2.9898750000000001</v>
      </c>
      <c r="I221" s="6">
        <f>SUM(H221:H221)</f>
        <v>2.9898750000000001</v>
      </c>
      <c r="J221" s="3"/>
      <c r="K221" s="11"/>
      <c r="L221" s="6"/>
    </row>
    <row r="222" spans="2:12" ht="15.6">
      <c r="B222" s="65"/>
      <c r="C222" s="5" t="s">
        <v>69</v>
      </c>
      <c r="D222" s="3"/>
      <c r="E222" s="3"/>
      <c r="F222" s="3"/>
      <c r="G222" s="3"/>
      <c r="H222" s="6"/>
      <c r="I222" s="6"/>
      <c r="J222" s="3"/>
      <c r="K222" s="11"/>
      <c r="L222" s="6"/>
    </row>
    <row r="223" spans="2:12" ht="15.6">
      <c r="B223" s="65"/>
      <c r="C223" s="5" t="s">
        <v>106</v>
      </c>
      <c r="D223" s="3">
        <v>1</v>
      </c>
      <c r="E223" s="3">
        <v>0.9</v>
      </c>
      <c r="F223" s="3">
        <v>0.15</v>
      </c>
      <c r="G223" s="3">
        <v>2.1</v>
      </c>
      <c r="H223" s="6">
        <f>PRODUCT(D223:G223)</f>
        <v>0.28350000000000003</v>
      </c>
      <c r="I223" s="6"/>
      <c r="J223" s="3"/>
      <c r="K223" s="11"/>
      <c r="L223" s="6"/>
    </row>
    <row r="224" spans="2:12" ht="15.6">
      <c r="B224" s="65"/>
      <c r="C224" s="5" t="s">
        <v>107</v>
      </c>
      <c r="D224" s="3">
        <v>1</v>
      </c>
      <c r="E224" s="3">
        <v>1.5</v>
      </c>
      <c r="F224" s="3">
        <v>0.15</v>
      </c>
      <c r="G224" s="3">
        <v>1.2</v>
      </c>
      <c r="H224" s="6">
        <f>PRODUCT(D224:G224)</f>
        <v>0.26999999999999996</v>
      </c>
      <c r="I224" s="6">
        <f>H223+H224</f>
        <v>0.55349999999999999</v>
      </c>
      <c r="J224" s="3"/>
      <c r="K224" s="11"/>
      <c r="L224" s="6"/>
    </row>
    <row r="225" spans="2:12" ht="15.6">
      <c r="B225" s="66"/>
      <c r="C225" s="5" t="s">
        <v>10</v>
      </c>
      <c r="D225" s="3"/>
      <c r="E225" s="3"/>
      <c r="F225" s="3"/>
      <c r="G225" s="3"/>
      <c r="H225" s="6"/>
      <c r="I225" s="6">
        <f>I221-I224</f>
        <v>2.436375</v>
      </c>
      <c r="J225" s="3" t="s">
        <v>23</v>
      </c>
      <c r="K225" s="11">
        <v>0</v>
      </c>
      <c r="L225" s="6">
        <f>(I225*K225)</f>
        <v>0</v>
      </c>
    </row>
    <row r="226" spans="2:12" ht="62.45">
      <c r="B226" s="64">
        <v>5</v>
      </c>
      <c r="C226" s="15" t="s">
        <v>108</v>
      </c>
      <c r="D226" s="3"/>
      <c r="E226" s="3"/>
      <c r="F226" s="3"/>
      <c r="G226" s="3"/>
      <c r="H226" s="3"/>
      <c r="I226" s="3"/>
      <c r="J226" s="3"/>
      <c r="K226" s="11"/>
      <c r="L226" s="6"/>
    </row>
    <row r="227" spans="2:12" ht="15.6">
      <c r="B227" s="65"/>
      <c r="C227" s="5" t="s">
        <v>105</v>
      </c>
      <c r="D227" s="3">
        <v>1</v>
      </c>
      <c r="E227" s="3">
        <v>5.95</v>
      </c>
      <c r="F227" s="3"/>
      <c r="G227" s="3">
        <v>3.35</v>
      </c>
      <c r="H227" s="6">
        <f>PRODUCT(D227:G227)</f>
        <v>19.932500000000001</v>
      </c>
      <c r="I227" s="6">
        <f>SUM(H227:H227)</f>
        <v>19.932500000000001</v>
      </c>
      <c r="J227" s="3"/>
      <c r="K227" s="11"/>
      <c r="L227" s="6"/>
    </row>
    <row r="228" spans="2:12" ht="15.6">
      <c r="B228" s="65"/>
      <c r="C228" s="5" t="s">
        <v>69</v>
      </c>
      <c r="D228" s="3"/>
      <c r="E228" s="3"/>
      <c r="F228" s="3"/>
      <c r="G228" s="3"/>
      <c r="H228" s="6"/>
      <c r="I228" s="6"/>
      <c r="J228" s="3"/>
      <c r="K228" s="11"/>
      <c r="L228" s="6"/>
    </row>
    <row r="229" spans="2:12" ht="15.6">
      <c r="B229" s="65"/>
      <c r="C229" s="5" t="s">
        <v>106</v>
      </c>
      <c r="D229" s="3">
        <v>1</v>
      </c>
      <c r="E229" s="3">
        <v>0.9</v>
      </c>
      <c r="F229" s="3"/>
      <c r="G229" s="3">
        <v>2.1</v>
      </c>
      <c r="H229" s="6">
        <f>PRODUCT(D229:G229)</f>
        <v>1.8900000000000001</v>
      </c>
      <c r="I229" s="6"/>
      <c r="J229" s="3"/>
      <c r="K229" s="11"/>
      <c r="L229" s="6"/>
    </row>
    <row r="230" spans="2:12" ht="15.6">
      <c r="B230" s="65"/>
      <c r="C230" s="5" t="s">
        <v>107</v>
      </c>
      <c r="D230" s="3">
        <v>1</v>
      </c>
      <c r="E230" s="3">
        <v>1.5</v>
      </c>
      <c r="F230" s="3"/>
      <c r="G230" s="3">
        <v>1.2</v>
      </c>
      <c r="H230" s="6">
        <f>PRODUCT(D230:G230)</f>
        <v>1.7999999999999998</v>
      </c>
      <c r="I230" s="6">
        <f>H229+H230</f>
        <v>3.69</v>
      </c>
      <c r="J230" s="3"/>
      <c r="K230" s="11"/>
      <c r="L230" s="6"/>
    </row>
    <row r="231" spans="2:12" ht="15.6">
      <c r="B231" s="66"/>
      <c r="C231" s="5" t="s">
        <v>10</v>
      </c>
      <c r="D231" s="3"/>
      <c r="E231" s="3"/>
      <c r="F231" s="3"/>
      <c r="G231" s="3"/>
      <c r="H231" s="6"/>
      <c r="I231" s="6">
        <f>I227-I230</f>
        <v>16.2425</v>
      </c>
      <c r="J231" s="3" t="s">
        <v>32</v>
      </c>
      <c r="K231" s="11">
        <v>0</v>
      </c>
      <c r="L231" s="6">
        <f>(I231*K231)</f>
        <v>0</v>
      </c>
    </row>
    <row r="232" spans="2:12" ht="93.6">
      <c r="B232" s="64">
        <v>6</v>
      </c>
      <c r="C232" s="15" t="s">
        <v>90</v>
      </c>
      <c r="D232" s="3"/>
      <c r="E232" s="3"/>
      <c r="F232" s="3"/>
      <c r="G232" s="3"/>
      <c r="H232" s="3"/>
      <c r="I232" s="3"/>
      <c r="J232" s="3"/>
      <c r="K232" s="11"/>
      <c r="L232" s="6"/>
    </row>
    <row r="233" spans="2:12" ht="15.6">
      <c r="B233" s="65"/>
      <c r="C233" s="5" t="s">
        <v>105</v>
      </c>
      <c r="D233" s="3">
        <v>1</v>
      </c>
      <c r="E233" s="3">
        <v>5.95</v>
      </c>
      <c r="F233" s="3"/>
      <c r="G233" s="3">
        <v>3.35</v>
      </c>
      <c r="H233" s="6">
        <f>PRODUCT(D233:G233)</f>
        <v>19.932500000000001</v>
      </c>
      <c r="I233" s="6">
        <f>SUM(H233:H233)</f>
        <v>19.932500000000001</v>
      </c>
      <c r="J233" s="3"/>
      <c r="K233" s="11"/>
      <c r="L233" s="6"/>
    </row>
    <row r="234" spans="2:12" ht="15.6">
      <c r="B234" s="65"/>
      <c r="C234" s="5" t="s">
        <v>69</v>
      </c>
      <c r="D234" s="3"/>
      <c r="E234" s="3"/>
      <c r="F234" s="3"/>
      <c r="G234" s="3"/>
      <c r="H234" s="6"/>
      <c r="I234" s="6"/>
      <c r="J234" s="3"/>
      <c r="K234" s="11"/>
      <c r="L234" s="6"/>
    </row>
    <row r="235" spans="2:12" ht="15.6">
      <c r="B235" s="65"/>
      <c r="C235" s="5" t="s">
        <v>106</v>
      </c>
      <c r="D235" s="3">
        <v>1</v>
      </c>
      <c r="E235" s="3">
        <v>0.9</v>
      </c>
      <c r="F235" s="3"/>
      <c r="G235" s="3">
        <v>2.1</v>
      </c>
      <c r="H235" s="6">
        <f>PRODUCT(D235:G235)</f>
        <v>1.8900000000000001</v>
      </c>
      <c r="I235" s="6"/>
      <c r="J235" s="3"/>
      <c r="K235" s="11"/>
      <c r="L235" s="6"/>
    </row>
    <row r="236" spans="2:12" ht="15.6">
      <c r="B236" s="65"/>
      <c r="C236" s="5" t="s">
        <v>107</v>
      </c>
      <c r="D236" s="3">
        <v>1</v>
      </c>
      <c r="E236" s="3">
        <v>1.5</v>
      </c>
      <c r="F236" s="3"/>
      <c r="G236" s="3">
        <v>1.2</v>
      </c>
      <c r="H236" s="6">
        <f>PRODUCT(D236:G236)</f>
        <v>1.7999999999999998</v>
      </c>
      <c r="I236" s="6">
        <f>H235+H236</f>
        <v>3.69</v>
      </c>
      <c r="J236" s="3"/>
      <c r="K236" s="11"/>
      <c r="L236" s="6"/>
    </row>
    <row r="237" spans="2:12" ht="15.6">
      <c r="B237" s="66"/>
      <c r="C237" s="5" t="s">
        <v>10</v>
      </c>
      <c r="D237" s="3"/>
      <c r="E237" s="3"/>
      <c r="F237" s="3"/>
      <c r="G237" s="3"/>
      <c r="H237" s="6"/>
      <c r="I237" s="6">
        <f>I233-I236</f>
        <v>16.2425</v>
      </c>
      <c r="J237" s="3" t="s">
        <v>32</v>
      </c>
      <c r="K237" s="11">
        <v>0</v>
      </c>
      <c r="L237" s="6">
        <f>(I237*K237)</f>
        <v>0</v>
      </c>
    </row>
    <row r="238" spans="2:12" ht="93.6">
      <c r="B238" s="64">
        <v>7</v>
      </c>
      <c r="C238" s="15" t="s">
        <v>42</v>
      </c>
      <c r="D238" s="3"/>
      <c r="E238" s="3"/>
      <c r="F238" s="3"/>
      <c r="G238" s="3"/>
      <c r="H238" s="3"/>
      <c r="I238" s="3"/>
      <c r="J238" s="3"/>
      <c r="K238" s="3"/>
      <c r="L238" s="6"/>
    </row>
    <row r="239" spans="2:12" ht="15.6">
      <c r="B239" s="66"/>
      <c r="C239" s="5" t="s">
        <v>109</v>
      </c>
      <c r="D239" s="3">
        <v>1</v>
      </c>
      <c r="E239" s="3">
        <v>3.8</v>
      </c>
      <c r="F239" s="3"/>
      <c r="G239" s="3">
        <v>1</v>
      </c>
      <c r="H239" s="6">
        <f>PRODUCT(D239:G239)</f>
        <v>3.8</v>
      </c>
      <c r="I239" s="6">
        <f>SUM(H239:H239)</f>
        <v>3.8</v>
      </c>
      <c r="J239" s="3" t="s">
        <v>32</v>
      </c>
      <c r="K239" s="3">
        <v>0</v>
      </c>
      <c r="L239" s="6">
        <f>K239*I239</f>
        <v>0</v>
      </c>
    </row>
    <row r="240" spans="2:12" ht="93.6">
      <c r="B240" s="9">
        <v>8</v>
      </c>
      <c r="C240" s="15" t="s">
        <v>43</v>
      </c>
      <c r="D240" s="3"/>
      <c r="E240" s="3"/>
      <c r="F240" s="3"/>
      <c r="G240" s="3"/>
      <c r="H240" s="3"/>
      <c r="I240" s="3"/>
      <c r="J240" s="3"/>
      <c r="K240" s="3"/>
      <c r="L240" s="6"/>
    </row>
    <row r="241" spans="2:12" ht="15.6">
      <c r="B241" s="64" t="s">
        <v>110</v>
      </c>
      <c r="C241" s="15" t="s">
        <v>101</v>
      </c>
      <c r="D241" s="3"/>
      <c r="E241" s="3"/>
      <c r="F241" s="3"/>
      <c r="G241" s="3"/>
      <c r="H241" s="6"/>
      <c r="I241" s="6"/>
      <c r="J241" s="3"/>
      <c r="K241" s="3"/>
      <c r="L241" s="6"/>
    </row>
    <row r="242" spans="2:12" ht="15.6">
      <c r="B242" s="65"/>
      <c r="C242" s="15"/>
      <c r="D242" s="3">
        <v>1</v>
      </c>
      <c r="E242" s="3">
        <v>2.5</v>
      </c>
      <c r="F242" s="3">
        <v>0.25</v>
      </c>
      <c r="G242" s="3"/>
      <c r="H242" s="6">
        <f t="shared" ref="H242:H251" si="30">PRODUCT(D242:G242)</f>
        <v>0.625</v>
      </c>
      <c r="I242" s="6"/>
      <c r="J242" s="3"/>
      <c r="K242" s="3"/>
      <c r="L242" s="6"/>
    </row>
    <row r="243" spans="2:12" ht="15.6">
      <c r="B243" s="65"/>
      <c r="C243" s="15"/>
      <c r="D243" s="3">
        <v>1</v>
      </c>
      <c r="E243" s="3">
        <v>2.5</v>
      </c>
      <c r="F243" s="3">
        <v>0.25</v>
      </c>
      <c r="G243" s="3"/>
      <c r="H243" s="6">
        <f t="shared" si="30"/>
        <v>0.625</v>
      </c>
      <c r="I243" s="6"/>
      <c r="J243" s="3"/>
      <c r="K243" s="3"/>
      <c r="L243" s="6"/>
    </row>
    <row r="244" spans="2:12" ht="15.6">
      <c r="B244" s="65"/>
      <c r="C244" s="15"/>
      <c r="D244" s="3">
        <v>1</v>
      </c>
      <c r="E244" s="3">
        <v>2.5</v>
      </c>
      <c r="F244" s="3">
        <v>0.25</v>
      </c>
      <c r="G244" s="3"/>
      <c r="H244" s="6">
        <f t="shared" si="30"/>
        <v>0.625</v>
      </c>
      <c r="I244" s="6"/>
      <c r="J244" s="3"/>
      <c r="K244" s="3"/>
      <c r="L244" s="6"/>
    </row>
    <row r="245" spans="2:12" ht="15.6">
      <c r="B245" s="65"/>
      <c r="C245" s="15"/>
      <c r="D245" s="3">
        <v>1</v>
      </c>
      <c r="E245" s="3">
        <v>2.5</v>
      </c>
      <c r="F245" s="3">
        <v>0.25</v>
      </c>
      <c r="G245" s="3"/>
      <c r="H245" s="6">
        <f t="shared" si="30"/>
        <v>0.625</v>
      </c>
      <c r="I245" s="6"/>
      <c r="J245" s="3"/>
      <c r="K245" s="3"/>
      <c r="L245" s="6"/>
    </row>
    <row r="246" spans="2:12" ht="15.6">
      <c r="B246" s="65"/>
      <c r="C246" s="15"/>
      <c r="D246" s="3">
        <v>1</v>
      </c>
      <c r="E246" s="3">
        <v>2.5</v>
      </c>
      <c r="F246" s="3">
        <v>0.25</v>
      </c>
      <c r="G246" s="3"/>
      <c r="H246" s="6">
        <f t="shared" si="30"/>
        <v>0.625</v>
      </c>
      <c r="I246" s="6"/>
      <c r="J246" s="3"/>
      <c r="K246" s="3"/>
      <c r="L246" s="6"/>
    </row>
    <row r="247" spans="2:12" ht="15.6">
      <c r="B247" s="66"/>
      <c r="C247" s="15"/>
      <c r="D247" s="3">
        <v>1</v>
      </c>
      <c r="E247" s="3">
        <v>2.5</v>
      </c>
      <c r="F247" s="3">
        <v>0.25</v>
      </c>
      <c r="G247" s="3"/>
      <c r="H247" s="6">
        <f t="shared" si="30"/>
        <v>0.625</v>
      </c>
      <c r="I247" s="6"/>
      <c r="J247" s="3"/>
      <c r="K247" s="3"/>
      <c r="L247" s="6"/>
    </row>
    <row r="248" spans="2:12" ht="15.6">
      <c r="B248" s="64" t="s">
        <v>102</v>
      </c>
      <c r="C248" s="15" t="s">
        <v>103</v>
      </c>
      <c r="D248" s="3">
        <v>1</v>
      </c>
      <c r="E248" s="3">
        <v>1</v>
      </c>
      <c r="F248" s="3">
        <v>0.25</v>
      </c>
      <c r="G248" s="3"/>
      <c r="H248" s="6">
        <f t="shared" si="30"/>
        <v>0.25</v>
      </c>
      <c r="I248" s="6"/>
      <c r="J248" s="3"/>
      <c r="K248" s="3"/>
      <c r="L248" s="6"/>
    </row>
    <row r="249" spans="2:12" ht="15.6">
      <c r="B249" s="65"/>
      <c r="C249" s="15"/>
      <c r="D249" s="3">
        <v>1</v>
      </c>
      <c r="E249" s="3">
        <v>1</v>
      </c>
      <c r="F249" s="3">
        <v>0.25</v>
      </c>
      <c r="G249" s="3"/>
      <c r="H249" s="6">
        <f t="shared" si="30"/>
        <v>0.25</v>
      </c>
      <c r="I249" s="6"/>
      <c r="J249" s="3"/>
      <c r="K249" s="3"/>
      <c r="L249" s="6"/>
    </row>
    <row r="250" spans="2:12" ht="15.6">
      <c r="B250" s="65"/>
      <c r="C250" s="15"/>
      <c r="D250" s="3">
        <v>1</v>
      </c>
      <c r="E250" s="3">
        <v>1</v>
      </c>
      <c r="F250" s="3">
        <v>0.25</v>
      </c>
      <c r="G250" s="3"/>
      <c r="H250" s="6">
        <f t="shared" si="30"/>
        <v>0.25</v>
      </c>
      <c r="I250" s="6"/>
      <c r="J250" s="3"/>
      <c r="K250" s="3"/>
      <c r="L250" s="6"/>
    </row>
    <row r="251" spans="2:12" ht="15.6">
      <c r="B251" s="66"/>
      <c r="C251" s="15"/>
      <c r="D251" s="3">
        <v>1</v>
      </c>
      <c r="E251" s="3">
        <v>1</v>
      </c>
      <c r="F251" s="3">
        <v>0.25</v>
      </c>
      <c r="G251" s="3"/>
      <c r="H251" s="6">
        <f t="shared" si="30"/>
        <v>0.25</v>
      </c>
      <c r="I251" s="6"/>
      <c r="J251" s="3"/>
      <c r="K251" s="3"/>
      <c r="L251" s="6"/>
    </row>
    <row r="252" spans="2:12" ht="15.6">
      <c r="B252" s="9" t="s">
        <v>104</v>
      </c>
      <c r="C252" s="5" t="s">
        <v>26</v>
      </c>
      <c r="D252" s="3">
        <v>1</v>
      </c>
      <c r="E252" s="3">
        <v>17.5</v>
      </c>
      <c r="F252" s="3">
        <v>5.95</v>
      </c>
      <c r="G252" s="3"/>
      <c r="H252" s="6">
        <f>PRODUCT(D252:G252)</f>
        <v>104.125</v>
      </c>
      <c r="I252" s="6">
        <f>H242+H243+H244+H245+H246+H247+H248+H249+H250+H251+H252</f>
        <v>108.875</v>
      </c>
      <c r="J252" s="3" t="s">
        <v>32</v>
      </c>
      <c r="K252" s="3">
        <v>0</v>
      </c>
      <c r="L252" s="6">
        <f t="shared" ref="L252" si="31">K252*I252</f>
        <v>0</v>
      </c>
    </row>
    <row r="253" spans="2:12" ht="15.6">
      <c r="B253" s="64">
        <v>9</v>
      </c>
      <c r="C253" s="5" t="s">
        <v>111</v>
      </c>
      <c r="D253" s="3">
        <v>1</v>
      </c>
      <c r="E253" s="3"/>
      <c r="F253" s="3"/>
      <c r="G253" s="3"/>
      <c r="H253" s="6"/>
      <c r="I253" s="6"/>
      <c r="J253" s="3"/>
      <c r="K253" s="3"/>
      <c r="L253" s="6"/>
    </row>
    <row r="254" spans="2:12" ht="15.6">
      <c r="B254" s="65"/>
      <c r="C254" s="5" t="s">
        <v>112</v>
      </c>
      <c r="D254" s="3"/>
      <c r="E254" s="3"/>
      <c r="F254" s="3"/>
      <c r="G254" s="3"/>
      <c r="H254" s="6"/>
      <c r="I254" s="6"/>
      <c r="J254" s="3"/>
      <c r="K254" s="3"/>
      <c r="L254" s="6"/>
    </row>
    <row r="255" spans="2:12" ht="15.6">
      <c r="B255" s="65"/>
      <c r="C255" s="5" t="s">
        <v>113</v>
      </c>
      <c r="D255" s="9">
        <v>1</v>
      </c>
      <c r="E255" s="9">
        <v>3.8</v>
      </c>
      <c r="F255" s="9">
        <v>0.7</v>
      </c>
      <c r="G255" s="9"/>
      <c r="H255" s="6">
        <f t="shared" ref="H255:H268" si="32">PRODUCT(D255:G255)</f>
        <v>2.6599999999999997</v>
      </c>
      <c r="I255" s="13"/>
      <c r="J255" s="3"/>
      <c r="K255" s="11"/>
      <c r="L255" s="14"/>
    </row>
    <row r="256" spans="2:12" ht="15.6">
      <c r="B256" s="65"/>
      <c r="C256" s="5"/>
      <c r="D256" s="9">
        <v>1</v>
      </c>
      <c r="E256" s="9">
        <v>1.05</v>
      </c>
      <c r="F256" s="9">
        <v>0.7</v>
      </c>
      <c r="G256" s="9"/>
      <c r="H256" s="6">
        <f t="shared" si="32"/>
        <v>0.73499999999999999</v>
      </c>
      <c r="I256" s="13"/>
      <c r="J256" s="3"/>
      <c r="K256" s="11"/>
      <c r="L256" s="14"/>
    </row>
    <row r="257" spans="2:12" ht="15.6">
      <c r="B257" s="65"/>
      <c r="C257" s="5" t="s">
        <v>114</v>
      </c>
      <c r="D257" s="9">
        <v>6</v>
      </c>
      <c r="E257" s="9"/>
      <c r="F257" s="9">
        <v>0.7</v>
      </c>
      <c r="G257" s="9"/>
      <c r="H257" s="6">
        <f t="shared" si="32"/>
        <v>4.1999999999999993</v>
      </c>
      <c r="I257" s="13"/>
      <c r="J257" s="3"/>
      <c r="K257" s="11"/>
      <c r="L257" s="14"/>
    </row>
    <row r="258" spans="2:12" ht="15.6">
      <c r="B258" s="65"/>
      <c r="C258" s="5"/>
      <c r="D258" s="9">
        <v>1</v>
      </c>
      <c r="E258" s="9">
        <v>1.75</v>
      </c>
      <c r="F258" s="9"/>
      <c r="G258" s="9"/>
      <c r="H258" s="6">
        <f t="shared" si="32"/>
        <v>1.75</v>
      </c>
      <c r="I258" s="13"/>
      <c r="J258" s="3"/>
      <c r="K258" s="11"/>
      <c r="L258" s="14"/>
    </row>
    <row r="259" spans="2:12" ht="15.6">
      <c r="B259" s="65"/>
      <c r="C259" s="5" t="s">
        <v>115</v>
      </c>
      <c r="D259" s="9">
        <v>3</v>
      </c>
      <c r="E259" s="9">
        <v>1.05</v>
      </c>
      <c r="F259" s="9">
        <v>0.7</v>
      </c>
      <c r="G259" s="9"/>
      <c r="H259" s="6">
        <f t="shared" si="32"/>
        <v>2.2050000000000001</v>
      </c>
      <c r="I259" s="13">
        <f>H256+H257+H258+H259+H255</f>
        <v>11.55</v>
      </c>
      <c r="J259" s="3" t="s">
        <v>32</v>
      </c>
      <c r="K259" s="11">
        <v>0</v>
      </c>
      <c r="L259" s="14">
        <f>I259*K259</f>
        <v>0</v>
      </c>
    </row>
    <row r="260" spans="2:12" ht="15.6">
      <c r="B260" s="65"/>
      <c r="C260" s="5" t="s">
        <v>116</v>
      </c>
      <c r="D260" s="9"/>
      <c r="E260" s="9"/>
      <c r="F260" s="9"/>
      <c r="G260" s="9"/>
      <c r="H260" s="6"/>
      <c r="I260" s="13"/>
      <c r="J260" s="3"/>
      <c r="K260" s="11"/>
      <c r="L260" s="14"/>
    </row>
    <row r="261" spans="2:12" ht="15.6">
      <c r="B261" s="65"/>
      <c r="C261" s="5" t="s">
        <v>113</v>
      </c>
      <c r="D261" s="9">
        <v>1</v>
      </c>
      <c r="E261" s="9">
        <v>3.8</v>
      </c>
      <c r="F261" s="9">
        <v>0.7</v>
      </c>
      <c r="G261" s="9"/>
      <c r="H261" s="6">
        <f t="shared" si="32"/>
        <v>2.6599999999999997</v>
      </c>
      <c r="I261" s="13"/>
      <c r="J261" s="3" t="s">
        <v>32</v>
      </c>
      <c r="K261" s="11">
        <v>0</v>
      </c>
      <c r="L261" s="14">
        <f>I261*K261</f>
        <v>0</v>
      </c>
    </row>
    <row r="262" spans="2:12" ht="15.6">
      <c r="B262" s="65"/>
      <c r="C262" s="5"/>
      <c r="D262" s="9">
        <v>1</v>
      </c>
      <c r="E262" s="9">
        <v>1.05</v>
      </c>
      <c r="F262" s="9">
        <v>0.7</v>
      </c>
      <c r="G262" s="9"/>
      <c r="H262" s="6">
        <f t="shared" si="32"/>
        <v>0.73499999999999999</v>
      </c>
      <c r="I262" s="13"/>
      <c r="J262" s="3"/>
      <c r="K262" s="11"/>
      <c r="L262" s="14"/>
    </row>
    <row r="263" spans="2:12" ht="15.6">
      <c r="B263" s="65"/>
      <c r="C263" s="5" t="s">
        <v>117</v>
      </c>
      <c r="D263" s="9">
        <v>1</v>
      </c>
      <c r="E263" s="9">
        <v>1.05</v>
      </c>
      <c r="F263" s="9"/>
      <c r="G263" s="9">
        <v>0.9</v>
      </c>
      <c r="H263" s="6">
        <f t="shared" si="32"/>
        <v>0.94500000000000006</v>
      </c>
      <c r="I263" s="13"/>
      <c r="J263" s="3"/>
      <c r="K263" s="11"/>
      <c r="L263" s="14"/>
    </row>
    <row r="264" spans="2:12" ht="15.6">
      <c r="B264" s="65"/>
      <c r="C264" s="5" t="s">
        <v>118</v>
      </c>
      <c r="D264" s="9">
        <v>1</v>
      </c>
      <c r="E264" s="9">
        <f>3.8+1.05</f>
        <v>4.8499999999999996</v>
      </c>
      <c r="F264" s="9">
        <v>0.1</v>
      </c>
      <c r="G264" s="9"/>
      <c r="H264" s="6">
        <f t="shared" si="32"/>
        <v>0.48499999999999999</v>
      </c>
      <c r="I264" s="13">
        <f>H261+H262+H263+H264</f>
        <v>4.8250000000000002</v>
      </c>
      <c r="J264" s="3" t="s">
        <v>32</v>
      </c>
      <c r="K264" s="11">
        <v>0</v>
      </c>
      <c r="L264" s="14">
        <f>I264*K264</f>
        <v>0</v>
      </c>
    </row>
    <row r="265" spans="2:12" ht="31.15">
      <c r="B265" s="64">
        <v>10</v>
      </c>
      <c r="C265" s="5" t="s">
        <v>119</v>
      </c>
      <c r="D265" s="9"/>
      <c r="E265" s="9"/>
      <c r="F265" s="9"/>
      <c r="G265" s="9"/>
      <c r="H265" s="6"/>
      <c r="I265" s="13"/>
      <c r="J265" s="3"/>
      <c r="K265" s="11"/>
      <c r="L265" s="14"/>
    </row>
    <row r="266" spans="2:12" ht="15.6">
      <c r="B266" s="65"/>
      <c r="C266" s="5" t="s">
        <v>113</v>
      </c>
      <c r="D266" s="9">
        <v>1</v>
      </c>
      <c r="E266" s="9">
        <v>3.45</v>
      </c>
      <c r="F266" s="9">
        <v>0.7</v>
      </c>
      <c r="G266" s="9"/>
      <c r="H266" s="6">
        <f t="shared" si="32"/>
        <v>2.415</v>
      </c>
      <c r="I266" s="13"/>
      <c r="J266" s="3"/>
      <c r="K266" s="11"/>
      <c r="L266" s="14"/>
    </row>
    <row r="267" spans="2:12" ht="15.6">
      <c r="B267" s="65"/>
      <c r="C267" s="5" t="s">
        <v>120</v>
      </c>
      <c r="D267" s="9">
        <v>2</v>
      </c>
      <c r="E267" s="9">
        <v>0.7</v>
      </c>
      <c r="F267" s="9"/>
      <c r="G267" s="9">
        <v>0.6</v>
      </c>
      <c r="H267" s="6">
        <f t="shared" si="32"/>
        <v>0.84</v>
      </c>
      <c r="I267" s="13"/>
      <c r="J267" s="3"/>
      <c r="K267" s="11"/>
      <c r="L267" s="14"/>
    </row>
    <row r="268" spans="2:12" ht="15.6">
      <c r="B268" s="66"/>
      <c r="C268" s="5" t="s">
        <v>91</v>
      </c>
      <c r="D268" s="9">
        <v>1</v>
      </c>
      <c r="E268" s="9">
        <f>3.45+0.7+0.7</f>
        <v>4.8500000000000005</v>
      </c>
      <c r="F268" s="9"/>
      <c r="G268" s="9">
        <v>0.125</v>
      </c>
      <c r="H268" s="6">
        <f t="shared" si="32"/>
        <v>0.60625000000000007</v>
      </c>
      <c r="I268" s="13">
        <f>H266+H267+H268</f>
        <v>3.8612500000000001</v>
      </c>
      <c r="J268" s="3" t="s">
        <v>32</v>
      </c>
      <c r="K268" s="11">
        <v>0</v>
      </c>
      <c r="L268" s="14">
        <f>I268*K268</f>
        <v>0</v>
      </c>
    </row>
    <row r="269" spans="2:12" ht="93.6">
      <c r="B269" s="64">
        <v>11</v>
      </c>
      <c r="C269" s="15" t="s">
        <v>42</v>
      </c>
      <c r="D269" s="3"/>
      <c r="E269" s="3"/>
      <c r="F269" s="3"/>
      <c r="G269" s="3"/>
      <c r="H269" s="3"/>
      <c r="I269" s="13"/>
      <c r="J269" s="3"/>
      <c r="K269" s="11"/>
      <c r="L269" s="14"/>
    </row>
    <row r="270" spans="2:12" ht="15.6">
      <c r="B270" s="66"/>
      <c r="C270" s="5" t="s">
        <v>86</v>
      </c>
      <c r="D270" s="3">
        <v>1</v>
      </c>
      <c r="E270" s="3">
        <v>3.45</v>
      </c>
      <c r="F270" s="3"/>
      <c r="G270" s="3">
        <v>0.9</v>
      </c>
      <c r="H270" s="6">
        <f>PRODUCT(D270:G270)</f>
        <v>3.1050000000000004</v>
      </c>
      <c r="I270" s="13">
        <f>H270</f>
        <v>3.1050000000000004</v>
      </c>
      <c r="J270" s="3" t="s">
        <v>32</v>
      </c>
      <c r="K270" s="3">
        <v>0</v>
      </c>
      <c r="L270" s="6">
        <f>K270*I270</f>
        <v>0</v>
      </c>
    </row>
    <row r="271" spans="2:12" ht="93.6">
      <c r="B271" s="10">
        <v>12</v>
      </c>
      <c r="C271" s="15" t="s">
        <v>47</v>
      </c>
      <c r="D271" s="3">
        <v>1</v>
      </c>
      <c r="E271" s="3">
        <v>30</v>
      </c>
      <c r="F271" s="3"/>
      <c r="G271" s="3"/>
      <c r="H271" s="6">
        <f t="shared" ref="H271:H275" si="33">PRODUCT(D271:G271)</f>
        <v>30</v>
      </c>
      <c r="I271" s="14">
        <f t="shared" ref="I271:I280" si="34">H271</f>
        <v>30</v>
      </c>
      <c r="J271" s="9" t="s">
        <v>48</v>
      </c>
      <c r="K271" s="3">
        <v>0</v>
      </c>
      <c r="L271" s="6">
        <f t="shared" ref="L271:L275" si="35">K271*I271</f>
        <v>0</v>
      </c>
    </row>
    <row r="272" spans="2:12" ht="78">
      <c r="B272" s="10">
        <v>13</v>
      </c>
      <c r="C272" s="15" t="s">
        <v>49</v>
      </c>
      <c r="D272" s="3">
        <v>1</v>
      </c>
      <c r="E272" s="3">
        <v>30</v>
      </c>
      <c r="F272" s="3"/>
      <c r="G272" s="3"/>
      <c r="H272" s="6">
        <f t="shared" si="33"/>
        <v>30</v>
      </c>
      <c r="I272" s="14">
        <f t="shared" si="34"/>
        <v>30</v>
      </c>
      <c r="J272" s="9" t="s">
        <v>48</v>
      </c>
      <c r="K272" s="3">
        <v>0</v>
      </c>
      <c r="L272" s="6">
        <f t="shared" si="35"/>
        <v>0</v>
      </c>
    </row>
    <row r="273" spans="2:12" ht="46.9">
      <c r="B273" s="10">
        <v>14</v>
      </c>
      <c r="C273" s="15" t="s">
        <v>50</v>
      </c>
      <c r="D273" s="3">
        <v>2</v>
      </c>
      <c r="E273" s="3"/>
      <c r="F273" s="3"/>
      <c r="G273" s="3"/>
      <c r="H273" s="6">
        <f t="shared" si="33"/>
        <v>2</v>
      </c>
      <c r="I273" s="14">
        <f t="shared" si="34"/>
        <v>2</v>
      </c>
      <c r="J273" s="3" t="s">
        <v>35</v>
      </c>
      <c r="K273" s="3">
        <v>0</v>
      </c>
      <c r="L273" s="6">
        <f t="shared" si="35"/>
        <v>0</v>
      </c>
    </row>
    <row r="274" spans="2:12" ht="46.9">
      <c r="B274" s="10">
        <v>15</v>
      </c>
      <c r="C274" s="15" t="s">
        <v>51</v>
      </c>
      <c r="D274" s="3">
        <v>3</v>
      </c>
      <c r="E274" s="3"/>
      <c r="F274" s="3"/>
      <c r="G274" s="3"/>
      <c r="H274" s="6">
        <f t="shared" si="33"/>
        <v>3</v>
      </c>
      <c r="I274" s="14">
        <f t="shared" si="34"/>
        <v>3</v>
      </c>
      <c r="J274" s="3" t="s">
        <v>35</v>
      </c>
      <c r="K274" s="3">
        <v>0</v>
      </c>
      <c r="L274" s="6">
        <f t="shared" si="35"/>
        <v>0</v>
      </c>
    </row>
    <row r="275" spans="2:12" ht="93.6">
      <c r="B275" s="10">
        <v>16</v>
      </c>
      <c r="C275" s="15" t="s">
        <v>52</v>
      </c>
      <c r="D275" s="3">
        <v>4</v>
      </c>
      <c r="E275" s="3"/>
      <c r="F275" s="3"/>
      <c r="G275" s="3"/>
      <c r="H275" s="6">
        <f t="shared" si="33"/>
        <v>4</v>
      </c>
      <c r="I275" s="14">
        <f t="shared" si="34"/>
        <v>4</v>
      </c>
      <c r="J275" s="3" t="s">
        <v>35</v>
      </c>
      <c r="K275" s="3">
        <v>0</v>
      </c>
      <c r="L275" s="6">
        <f t="shared" si="35"/>
        <v>0</v>
      </c>
    </row>
    <row r="276" spans="2:12" ht="109.15">
      <c r="B276" s="16">
        <v>17</v>
      </c>
      <c r="C276" s="5" t="s">
        <v>121</v>
      </c>
      <c r="D276" s="3">
        <v>4</v>
      </c>
      <c r="E276" s="3"/>
      <c r="F276" s="3"/>
      <c r="G276" s="3"/>
      <c r="H276" s="6">
        <v>4</v>
      </c>
      <c r="I276" s="14">
        <v>4</v>
      </c>
      <c r="J276" s="3" t="s">
        <v>35</v>
      </c>
      <c r="K276" s="11">
        <v>0</v>
      </c>
      <c r="L276" s="6">
        <f>I276*K276</f>
        <v>0</v>
      </c>
    </row>
    <row r="277" spans="2:12" ht="62.45">
      <c r="B277" s="10">
        <v>18</v>
      </c>
      <c r="C277" s="15" t="s">
        <v>57</v>
      </c>
      <c r="D277" s="3">
        <v>1</v>
      </c>
      <c r="E277" s="3">
        <v>10</v>
      </c>
      <c r="F277" s="3"/>
      <c r="G277" s="3"/>
      <c r="H277" s="6">
        <f>PRODUCT(D277:G277)</f>
        <v>10</v>
      </c>
      <c r="I277" s="14">
        <f>H277</f>
        <v>10</v>
      </c>
      <c r="J277" s="9" t="s">
        <v>48</v>
      </c>
      <c r="K277" s="3">
        <v>0</v>
      </c>
      <c r="L277" s="6">
        <f>(I277*K277)</f>
        <v>0</v>
      </c>
    </row>
    <row r="278" spans="2:12" ht="62.45">
      <c r="B278" s="10">
        <v>19</v>
      </c>
      <c r="C278" s="15" t="s">
        <v>58</v>
      </c>
      <c r="D278" s="3">
        <v>1</v>
      </c>
      <c r="E278" s="3">
        <v>10</v>
      </c>
      <c r="F278" s="3"/>
      <c r="G278" s="3"/>
      <c r="H278" s="6">
        <f>PRODUCT(D278:G278)</f>
        <v>10</v>
      </c>
      <c r="I278" s="14">
        <f t="shared" si="34"/>
        <v>10</v>
      </c>
      <c r="J278" s="9" t="s">
        <v>48</v>
      </c>
      <c r="K278" s="3">
        <v>0</v>
      </c>
      <c r="L278" s="6">
        <f>(I278*K278)</f>
        <v>0</v>
      </c>
    </row>
    <row r="279" spans="2:12" ht="15.6">
      <c r="B279" s="10">
        <v>20</v>
      </c>
      <c r="C279" s="5" t="s">
        <v>60</v>
      </c>
      <c r="D279" s="3">
        <v>1</v>
      </c>
      <c r="E279" s="3"/>
      <c r="F279" s="3"/>
      <c r="G279" s="3"/>
      <c r="H279" s="6">
        <f t="shared" ref="H279:H280" si="36">PRODUCT(D279:G279)</f>
        <v>1</v>
      </c>
      <c r="I279" s="14">
        <f t="shared" si="34"/>
        <v>1</v>
      </c>
      <c r="J279" s="9" t="s">
        <v>35</v>
      </c>
      <c r="K279" s="3">
        <v>0</v>
      </c>
      <c r="L279" s="6">
        <f t="shared" ref="L279:L280" si="37">(I279*K279)</f>
        <v>0</v>
      </c>
    </row>
    <row r="280" spans="2:12" ht="31.15">
      <c r="B280" s="10">
        <v>21</v>
      </c>
      <c r="C280" s="5" t="s">
        <v>122</v>
      </c>
      <c r="D280" s="3">
        <v>3</v>
      </c>
      <c r="E280" s="3"/>
      <c r="F280" s="3"/>
      <c r="G280" s="3"/>
      <c r="H280" s="6">
        <f t="shared" si="36"/>
        <v>3</v>
      </c>
      <c r="I280" s="14">
        <f t="shared" si="34"/>
        <v>3</v>
      </c>
      <c r="J280" s="9" t="s">
        <v>35</v>
      </c>
      <c r="K280" s="3">
        <v>0</v>
      </c>
      <c r="L280" s="6">
        <f t="shared" si="37"/>
        <v>0</v>
      </c>
    </row>
    <row r="281" spans="2:12" ht="93.6">
      <c r="B281" s="10">
        <v>22</v>
      </c>
      <c r="C281" s="5" t="s">
        <v>61</v>
      </c>
      <c r="D281" s="3">
        <v>1</v>
      </c>
      <c r="E281" s="3"/>
      <c r="F281" s="3"/>
      <c r="G281" s="3"/>
      <c r="H281" s="6">
        <v>300</v>
      </c>
      <c r="I281" s="14">
        <v>300</v>
      </c>
      <c r="J281" s="9" t="s">
        <v>62</v>
      </c>
      <c r="K281" s="3">
        <v>0</v>
      </c>
      <c r="L281" s="6">
        <f>I281*K281</f>
        <v>0</v>
      </c>
    </row>
    <row r="282" spans="2:12" ht="62.45">
      <c r="B282" s="10">
        <v>23</v>
      </c>
      <c r="C282" s="5" t="s">
        <v>98</v>
      </c>
      <c r="D282" s="3">
        <v>1</v>
      </c>
      <c r="E282" s="3"/>
      <c r="F282" s="3"/>
      <c r="G282" s="3"/>
      <c r="H282" s="6">
        <f>PRODUCT(D282:G282)</f>
        <v>1</v>
      </c>
      <c r="I282" s="14">
        <f>PRODUCT(D282:H282)</f>
        <v>1</v>
      </c>
      <c r="J282" s="9" t="s">
        <v>12</v>
      </c>
      <c r="K282" s="3">
        <v>0</v>
      </c>
      <c r="L282" s="6">
        <f>I282*K282</f>
        <v>0</v>
      </c>
    </row>
    <row r="283" spans="2:12" ht="124.9">
      <c r="B283" s="10">
        <v>24</v>
      </c>
      <c r="C283" s="5" t="s">
        <v>63</v>
      </c>
      <c r="D283" s="3">
        <v>1</v>
      </c>
      <c r="E283" s="3"/>
      <c r="F283" s="3"/>
      <c r="G283" s="3"/>
      <c r="H283" s="6">
        <v>0.25</v>
      </c>
      <c r="I283" s="14">
        <v>0.25</v>
      </c>
      <c r="J283" s="9" t="s">
        <v>64</v>
      </c>
      <c r="K283" s="3">
        <v>0</v>
      </c>
      <c r="L283" s="6">
        <f>I283*K283</f>
        <v>0</v>
      </c>
    </row>
    <row r="284" spans="2:12" ht="93.6">
      <c r="B284" s="82">
        <v>25</v>
      </c>
      <c r="C284" s="46" t="s">
        <v>67</v>
      </c>
      <c r="D284" s="47"/>
      <c r="E284" s="47"/>
      <c r="F284" s="47"/>
      <c r="G284" s="47"/>
      <c r="H284" s="45"/>
      <c r="I284" s="56" t="s">
        <v>123</v>
      </c>
      <c r="J284" s="49"/>
      <c r="K284" s="47"/>
      <c r="L284" s="45"/>
    </row>
    <row r="285" spans="2:12" ht="15.6">
      <c r="B285" s="82"/>
      <c r="C285" s="46" t="s">
        <v>124</v>
      </c>
      <c r="D285" s="47">
        <v>1</v>
      </c>
      <c r="E285" s="47">
        <f>17.5+5.95+17.5+5.95</f>
        <v>46.900000000000006</v>
      </c>
      <c r="F285" s="47"/>
      <c r="G285" s="47">
        <v>3.35</v>
      </c>
      <c r="H285" s="45">
        <f>PRODUCT(D285:G285)</f>
        <v>157.11500000000001</v>
      </c>
      <c r="I285" s="48">
        <f>H285</f>
        <v>157.11500000000001</v>
      </c>
      <c r="J285" s="49"/>
      <c r="K285" s="47"/>
      <c r="L285" s="45"/>
    </row>
    <row r="286" spans="2:12" ht="15.6">
      <c r="B286" s="82"/>
      <c r="C286" s="46" t="s">
        <v>69</v>
      </c>
      <c r="D286" s="47"/>
      <c r="E286" s="47"/>
      <c r="F286" s="47"/>
      <c r="G286" s="47"/>
      <c r="H286" s="45"/>
      <c r="I286" s="48"/>
      <c r="J286" s="49"/>
      <c r="K286" s="47"/>
      <c r="L286" s="45"/>
    </row>
    <row r="287" spans="2:12" ht="15.6">
      <c r="B287" s="82"/>
      <c r="C287" s="46" t="s">
        <v>125</v>
      </c>
      <c r="D287" s="47">
        <v>1</v>
      </c>
      <c r="E287" s="47">
        <v>2.4500000000000002</v>
      </c>
      <c r="F287" s="47"/>
      <c r="G287" s="47">
        <v>2.4500000000000002</v>
      </c>
      <c r="H287" s="45">
        <f>PRODUCT(D287:G287)</f>
        <v>6.0025000000000013</v>
      </c>
      <c r="I287" s="48"/>
      <c r="J287" s="49"/>
      <c r="K287" s="47"/>
      <c r="L287" s="45"/>
    </row>
    <row r="288" spans="2:12" ht="15.6">
      <c r="B288" s="82"/>
      <c r="C288" s="46" t="s">
        <v>107</v>
      </c>
      <c r="D288" s="47">
        <v>4</v>
      </c>
      <c r="E288" s="47">
        <v>1.5</v>
      </c>
      <c r="F288" s="47"/>
      <c r="G288" s="47">
        <v>1.2</v>
      </c>
      <c r="H288" s="45">
        <f>PRODUCT(D288:G288)</f>
        <v>7.1999999999999993</v>
      </c>
      <c r="I288" s="48"/>
      <c r="J288" s="49"/>
      <c r="K288" s="47"/>
      <c r="L288" s="45"/>
    </row>
    <row r="289" spans="2:12" ht="15.6">
      <c r="B289" s="82"/>
      <c r="C289" s="46" t="s">
        <v>106</v>
      </c>
      <c r="D289" s="47">
        <v>1</v>
      </c>
      <c r="E289" s="47">
        <v>0.9</v>
      </c>
      <c r="F289" s="47"/>
      <c r="G289" s="47">
        <v>2.1</v>
      </c>
      <c r="H289" s="45">
        <f>PRODUCT(D289:G289)</f>
        <v>1.8900000000000001</v>
      </c>
      <c r="I289" s="48">
        <f>H288+H289+H290+H287</f>
        <v>15.092500000000001</v>
      </c>
      <c r="J289" s="49"/>
      <c r="K289" s="47"/>
      <c r="L289" s="45"/>
    </row>
    <row r="290" spans="2:12" ht="15.6">
      <c r="B290" s="82"/>
      <c r="C290" s="46" t="s">
        <v>10</v>
      </c>
      <c r="D290" s="47"/>
      <c r="E290" s="47"/>
      <c r="F290" s="47"/>
      <c r="G290" s="47"/>
      <c r="H290" s="45"/>
      <c r="I290" s="48">
        <f>I285-I289</f>
        <v>142.02250000000001</v>
      </c>
      <c r="J290" s="49" t="s">
        <v>32</v>
      </c>
      <c r="K290" s="47">
        <v>0</v>
      </c>
      <c r="L290" s="45">
        <f>(I290*K290)</f>
        <v>0</v>
      </c>
    </row>
    <row r="291" spans="2:12" ht="109.15">
      <c r="B291" s="74">
        <v>26</v>
      </c>
      <c r="C291" s="5" t="s">
        <v>71</v>
      </c>
      <c r="D291" s="3"/>
      <c r="E291" s="3"/>
      <c r="F291" s="3"/>
      <c r="G291" s="3"/>
      <c r="H291" s="6"/>
      <c r="I291" s="14"/>
      <c r="J291" s="9"/>
      <c r="K291" s="3"/>
      <c r="L291" s="6"/>
    </row>
    <row r="292" spans="2:12" ht="15.6">
      <c r="B292" s="74"/>
      <c r="C292" s="5" t="s">
        <v>72</v>
      </c>
      <c r="D292" s="3">
        <v>1</v>
      </c>
      <c r="E292" s="3">
        <f>17.8+6.25+6.25</f>
        <v>30.3</v>
      </c>
      <c r="F292" s="3"/>
      <c r="G292" s="3">
        <v>3.95</v>
      </c>
      <c r="H292" s="6">
        <f>PRODUCT(D292:G292)</f>
        <v>119.685</v>
      </c>
      <c r="I292" s="14">
        <f>H292</f>
        <v>119.685</v>
      </c>
      <c r="J292" s="9"/>
      <c r="K292" s="3"/>
      <c r="L292" s="6"/>
    </row>
    <row r="293" spans="2:12" ht="15.6">
      <c r="B293" s="74"/>
      <c r="C293" s="5" t="s">
        <v>69</v>
      </c>
      <c r="D293" s="3"/>
      <c r="E293" s="3"/>
      <c r="F293" s="3"/>
      <c r="G293" s="3"/>
      <c r="H293" s="6"/>
      <c r="I293" s="14"/>
      <c r="J293" s="9"/>
      <c r="K293" s="3"/>
      <c r="L293" s="6"/>
    </row>
    <row r="294" spans="2:12" ht="15.6">
      <c r="B294" s="74"/>
      <c r="C294" s="5" t="s">
        <v>125</v>
      </c>
      <c r="D294" s="3">
        <v>1</v>
      </c>
      <c r="E294" s="3">
        <v>2.4500000000000002</v>
      </c>
      <c r="F294" s="3"/>
      <c r="G294" s="3">
        <v>2.4500000000000002</v>
      </c>
      <c r="H294" s="6">
        <f>PRODUCT(D294:G294)</f>
        <v>6.0025000000000013</v>
      </c>
      <c r="I294" s="14"/>
      <c r="J294" s="9"/>
      <c r="K294" s="3"/>
      <c r="L294" s="6"/>
    </row>
    <row r="295" spans="2:12" ht="15.6">
      <c r="B295" s="74"/>
      <c r="C295" s="5" t="s">
        <v>107</v>
      </c>
      <c r="D295" s="3">
        <v>4</v>
      </c>
      <c r="E295" s="3">
        <v>1.5</v>
      </c>
      <c r="F295" s="3"/>
      <c r="G295" s="3">
        <v>1.2</v>
      </c>
      <c r="H295" s="6">
        <f>PRODUCT(D295:G295)</f>
        <v>7.1999999999999993</v>
      </c>
      <c r="I295" s="14"/>
      <c r="J295" s="9"/>
      <c r="K295" s="3"/>
      <c r="L295" s="6"/>
    </row>
    <row r="296" spans="2:12" ht="15.6">
      <c r="B296" s="74"/>
      <c r="C296" s="5" t="s">
        <v>106</v>
      </c>
      <c r="D296" s="3">
        <v>1</v>
      </c>
      <c r="E296" s="3">
        <v>0.9</v>
      </c>
      <c r="F296" s="3"/>
      <c r="G296" s="3">
        <v>2.1</v>
      </c>
      <c r="H296" s="6">
        <f>PRODUCT(D296:G296)</f>
        <v>1.8900000000000001</v>
      </c>
      <c r="I296" s="14">
        <f>H294+H295+H296</f>
        <v>15.092500000000001</v>
      </c>
      <c r="J296" s="9"/>
      <c r="K296" s="3"/>
      <c r="L296" s="6"/>
    </row>
    <row r="297" spans="2:12" ht="15.6">
      <c r="B297" s="75"/>
      <c r="C297" s="5" t="s">
        <v>10</v>
      </c>
      <c r="D297" s="3"/>
      <c r="E297" s="3"/>
      <c r="F297" s="3"/>
      <c r="G297" s="3"/>
      <c r="H297" s="6"/>
      <c r="I297" s="14">
        <f>I292-I296</f>
        <v>104.5925</v>
      </c>
      <c r="J297" s="9" t="s">
        <v>32</v>
      </c>
      <c r="K297" s="3">
        <v>0</v>
      </c>
      <c r="L297" s="6">
        <f>I297*K297</f>
        <v>0</v>
      </c>
    </row>
    <row r="298" spans="2:12" ht="15.6">
      <c r="B298" s="20"/>
      <c r="C298" s="21"/>
      <c r="D298" s="22"/>
      <c r="E298" s="22"/>
      <c r="F298" s="22"/>
      <c r="G298" s="22"/>
      <c r="H298" s="22"/>
      <c r="I298" s="72" t="s">
        <v>10</v>
      </c>
      <c r="J298" s="72"/>
      <c r="K298" s="72"/>
      <c r="L298" s="23">
        <f>SUM(L204:L297)</f>
        <v>0</v>
      </c>
    </row>
    <row r="299" spans="2:12" ht="15.6">
      <c r="I299" s="59" t="s">
        <v>74</v>
      </c>
      <c r="J299" s="59"/>
      <c r="K299" s="59"/>
      <c r="L299" s="25">
        <f>0.18*L298</f>
        <v>0</v>
      </c>
    </row>
    <row r="300" spans="2:12" ht="15.6">
      <c r="I300" s="79" t="s">
        <v>75</v>
      </c>
      <c r="J300" s="80"/>
      <c r="K300" s="81"/>
      <c r="L300" s="25">
        <v>0</v>
      </c>
    </row>
    <row r="301" spans="2:12" ht="15.6">
      <c r="I301" s="59" t="s">
        <v>76</v>
      </c>
      <c r="J301" s="59"/>
      <c r="K301" s="59"/>
      <c r="L301" s="25">
        <f>L298+L299+L300</f>
        <v>0</v>
      </c>
    </row>
    <row r="304" spans="2:12" ht="17.45">
      <c r="B304" s="63" t="s">
        <v>126</v>
      </c>
      <c r="C304" s="63"/>
      <c r="D304" s="63"/>
      <c r="E304" s="63"/>
      <c r="F304" s="63"/>
      <c r="G304" s="63"/>
      <c r="H304" s="63"/>
      <c r="I304" s="63"/>
      <c r="J304" s="63"/>
      <c r="K304" s="63"/>
      <c r="L304" s="63"/>
    </row>
    <row r="305" spans="2:12" ht="46.9">
      <c r="B305" s="2" t="s">
        <v>1</v>
      </c>
      <c r="C305" s="2" t="s">
        <v>11</v>
      </c>
      <c r="D305" s="2" t="s">
        <v>12</v>
      </c>
      <c r="E305" s="2" t="s">
        <v>13</v>
      </c>
      <c r="F305" s="2" t="s">
        <v>14</v>
      </c>
      <c r="G305" s="2" t="s">
        <v>15</v>
      </c>
      <c r="H305" s="2" t="s">
        <v>16</v>
      </c>
      <c r="I305" s="2" t="s">
        <v>17</v>
      </c>
      <c r="J305" s="2" t="s">
        <v>18</v>
      </c>
      <c r="K305" s="2" t="s">
        <v>19</v>
      </c>
      <c r="L305" s="44" t="s">
        <v>3</v>
      </c>
    </row>
    <row r="306" spans="2:12" ht="93.6">
      <c r="B306" s="76">
        <v>1</v>
      </c>
      <c r="C306" s="46" t="s">
        <v>67</v>
      </c>
      <c r="D306" s="57"/>
      <c r="E306" s="57"/>
      <c r="F306" s="57"/>
      <c r="G306" s="57"/>
      <c r="H306" s="57"/>
      <c r="I306" s="57"/>
      <c r="J306" s="57"/>
      <c r="K306" s="57"/>
      <c r="L306" s="58"/>
    </row>
    <row r="307" spans="2:12" ht="15.6">
      <c r="B307" s="78"/>
      <c r="C307" s="46" t="s">
        <v>127</v>
      </c>
      <c r="D307" s="47">
        <v>1</v>
      </c>
      <c r="E307" s="91" t="s">
        <v>128</v>
      </c>
      <c r="F307" s="92"/>
      <c r="G307" s="93"/>
      <c r="H307" s="45">
        <v>600</v>
      </c>
      <c r="I307" s="48">
        <f>H307</f>
        <v>600</v>
      </c>
      <c r="J307" s="49" t="s">
        <v>32</v>
      </c>
      <c r="K307" s="47">
        <v>0</v>
      </c>
      <c r="L307" s="45">
        <f>I307*K307</f>
        <v>0</v>
      </c>
    </row>
    <row r="308" spans="2:12" ht="109.15">
      <c r="B308" s="73">
        <v>2</v>
      </c>
      <c r="C308" s="5" t="s">
        <v>71</v>
      </c>
      <c r="D308" s="3"/>
      <c r="E308" s="3"/>
      <c r="F308" s="3"/>
      <c r="G308" s="3"/>
      <c r="H308" s="6"/>
      <c r="I308" s="26" t="s">
        <v>123</v>
      </c>
      <c r="J308" s="9"/>
      <c r="K308" s="3"/>
      <c r="L308" s="6"/>
    </row>
    <row r="309" spans="2:12" ht="15.6">
      <c r="B309" s="75"/>
      <c r="C309" s="5" t="s">
        <v>129</v>
      </c>
      <c r="D309" s="3">
        <v>1</v>
      </c>
      <c r="E309" s="88" t="s">
        <v>128</v>
      </c>
      <c r="F309" s="89"/>
      <c r="G309" s="90"/>
      <c r="H309" s="6">
        <v>400</v>
      </c>
      <c r="I309" s="14">
        <f>H309</f>
        <v>400</v>
      </c>
      <c r="J309" s="9" t="s">
        <v>32</v>
      </c>
      <c r="K309" s="3">
        <v>0</v>
      </c>
      <c r="L309" s="6">
        <f>I309*K309</f>
        <v>0</v>
      </c>
    </row>
    <row r="310" spans="2:12" ht="15.6">
      <c r="I310" s="79" t="s">
        <v>10</v>
      </c>
      <c r="J310" s="80"/>
      <c r="K310" s="81"/>
      <c r="L310" s="23">
        <f>L307+L309</f>
        <v>0</v>
      </c>
    </row>
    <row r="311" spans="2:12" ht="15.6">
      <c r="I311" s="79" t="s">
        <v>74</v>
      </c>
      <c r="J311" s="80"/>
      <c r="K311" s="81"/>
      <c r="L311" s="25">
        <f>L310*0.18</f>
        <v>0</v>
      </c>
    </row>
    <row r="312" spans="2:12" ht="15.6">
      <c r="I312" s="79" t="s">
        <v>75</v>
      </c>
      <c r="J312" s="80"/>
      <c r="K312" s="81"/>
      <c r="L312" s="25">
        <v>0</v>
      </c>
    </row>
    <row r="313" spans="2:12" ht="15.6">
      <c r="I313" s="59" t="s">
        <v>76</v>
      </c>
      <c r="J313" s="59"/>
      <c r="K313" s="59"/>
      <c r="L313" s="25">
        <f>L310+L311+L312</f>
        <v>0</v>
      </c>
    </row>
    <row r="316" spans="2:12" ht="17.45">
      <c r="B316" s="86" t="s">
        <v>130</v>
      </c>
      <c r="C316" s="86"/>
      <c r="D316" s="86"/>
      <c r="E316" s="86"/>
      <c r="F316" s="86"/>
      <c r="G316" s="86"/>
      <c r="H316" s="86"/>
      <c r="I316" s="86"/>
      <c r="J316" s="86"/>
      <c r="K316" s="86"/>
      <c r="L316" s="86"/>
    </row>
    <row r="317" spans="2:12" ht="62.45">
      <c r="B317" s="27" t="s">
        <v>1</v>
      </c>
      <c r="C317" s="27" t="s">
        <v>11</v>
      </c>
      <c r="D317" s="27" t="s">
        <v>12</v>
      </c>
      <c r="E317" s="27" t="s">
        <v>13</v>
      </c>
      <c r="F317" s="27" t="s">
        <v>14</v>
      </c>
      <c r="G317" s="27" t="s">
        <v>15</v>
      </c>
      <c r="H317" s="27" t="s">
        <v>16</v>
      </c>
      <c r="I317" s="27" t="s">
        <v>17</v>
      </c>
      <c r="J317" s="27" t="s">
        <v>18</v>
      </c>
      <c r="K317" s="27" t="s">
        <v>19</v>
      </c>
      <c r="L317" s="28" t="s">
        <v>3</v>
      </c>
    </row>
    <row r="318" spans="2:12" ht="135">
      <c r="B318" s="29">
        <v>1</v>
      </c>
      <c r="C318" s="30" t="s">
        <v>78</v>
      </c>
      <c r="D318" s="31"/>
      <c r="E318" s="31"/>
      <c r="F318" s="31"/>
      <c r="G318" s="31"/>
      <c r="H318" s="32"/>
      <c r="I318" s="33"/>
      <c r="J318" s="34"/>
      <c r="K318" s="35"/>
      <c r="L318" s="32"/>
    </row>
    <row r="319" spans="2:12" ht="15">
      <c r="B319" s="29"/>
      <c r="C319" s="30" t="s">
        <v>79</v>
      </c>
      <c r="D319" s="31">
        <v>1</v>
      </c>
      <c r="E319" s="31">
        <v>2</v>
      </c>
      <c r="F319" s="31">
        <v>1.8</v>
      </c>
      <c r="G319" s="31">
        <v>0.45</v>
      </c>
      <c r="H319" s="32">
        <f>PRODUCT(D319:G319)</f>
        <v>1.62</v>
      </c>
      <c r="I319" s="33">
        <f>SUM(H319:H319)</f>
        <v>1.62</v>
      </c>
      <c r="J319" s="34" t="s">
        <v>23</v>
      </c>
      <c r="K319" s="35">
        <v>0</v>
      </c>
      <c r="L319" s="32">
        <f>(I319*K319)</f>
        <v>0</v>
      </c>
    </row>
    <row r="320" spans="2:12" ht="165">
      <c r="B320" s="29">
        <v>2</v>
      </c>
      <c r="C320" s="30" t="s">
        <v>80</v>
      </c>
      <c r="D320" s="31"/>
      <c r="E320" s="31"/>
      <c r="F320" s="31"/>
      <c r="G320" s="31"/>
      <c r="H320" s="32"/>
      <c r="I320" s="33"/>
      <c r="J320" s="34"/>
      <c r="K320" s="35"/>
      <c r="L320" s="32"/>
    </row>
    <row r="321" spans="2:12" ht="15">
      <c r="B321" s="29"/>
      <c r="C321" s="30" t="s">
        <v>81</v>
      </c>
      <c r="D321" s="31">
        <v>1</v>
      </c>
      <c r="E321" s="31">
        <v>2</v>
      </c>
      <c r="F321" s="31">
        <v>1.8</v>
      </c>
      <c r="G321" s="31">
        <v>0.1</v>
      </c>
      <c r="H321" s="32">
        <f t="shared" ref="H321" si="38">PRODUCT(D321:G321)</f>
        <v>0.36000000000000004</v>
      </c>
      <c r="I321" s="33">
        <f>SUM(H321:H321)</f>
        <v>0.36000000000000004</v>
      </c>
      <c r="J321" s="34" t="s">
        <v>23</v>
      </c>
      <c r="K321" s="35">
        <v>0</v>
      </c>
      <c r="L321" s="32">
        <f>(I321*K321)</f>
        <v>0</v>
      </c>
    </row>
    <row r="322" spans="2:12" ht="90">
      <c r="B322" s="29">
        <v>3</v>
      </c>
      <c r="C322" s="30" t="s">
        <v>82</v>
      </c>
      <c r="D322" s="31"/>
      <c r="E322" s="31"/>
      <c r="F322" s="31"/>
      <c r="G322" s="31"/>
      <c r="H322" s="32"/>
      <c r="I322" s="33"/>
      <c r="J322" s="34"/>
      <c r="K322" s="35"/>
      <c r="L322" s="32"/>
    </row>
    <row r="323" spans="2:12" ht="15">
      <c r="B323" s="29"/>
      <c r="C323" s="30" t="s">
        <v>83</v>
      </c>
      <c r="D323" s="31">
        <v>1</v>
      </c>
      <c r="E323" s="31">
        <f>1.7+1.7+0.35+0.35</f>
        <v>4.0999999999999996</v>
      </c>
      <c r="F323" s="31">
        <v>0.15</v>
      </c>
      <c r="G323" s="31">
        <v>0.35</v>
      </c>
      <c r="H323" s="32">
        <f>PRODUCT(D323:G323)</f>
        <v>0.21524999999999994</v>
      </c>
      <c r="I323" s="33"/>
      <c r="J323" s="34"/>
      <c r="K323" s="35"/>
      <c r="L323" s="32"/>
    </row>
    <row r="324" spans="2:12" ht="15">
      <c r="B324" s="29"/>
      <c r="C324" s="30" t="s">
        <v>26</v>
      </c>
      <c r="D324" s="31">
        <v>1</v>
      </c>
      <c r="E324" s="31">
        <f>1.7+0.9+0.9</f>
        <v>3.5</v>
      </c>
      <c r="F324" s="31">
        <v>0.15</v>
      </c>
      <c r="G324" s="31">
        <v>0.35</v>
      </c>
      <c r="H324" s="32">
        <f>D324*E324*F324*G324</f>
        <v>0.18375</v>
      </c>
      <c r="I324" s="33">
        <f>H323+H324</f>
        <v>0.39899999999999991</v>
      </c>
      <c r="J324" s="34" t="s">
        <v>23</v>
      </c>
      <c r="K324" s="35">
        <v>0</v>
      </c>
      <c r="L324" s="32">
        <f>(I324*K324)</f>
        <v>0</v>
      </c>
    </row>
    <row r="325" spans="2:12" ht="60">
      <c r="B325" s="29">
        <v>4</v>
      </c>
      <c r="C325" s="30" t="s">
        <v>84</v>
      </c>
      <c r="D325" s="31"/>
      <c r="E325" s="31"/>
      <c r="F325" s="31"/>
      <c r="G325" s="31"/>
      <c r="H325" s="32"/>
      <c r="I325" s="33"/>
      <c r="J325" s="34"/>
      <c r="K325" s="35"/>
      <c r="L325" s="32"/>
    </row>
    <row r="326" spans="2:12" ht="15">
      <c r="B326" s="29"/>
      <c r="C326" s="30" t="s">
        <v>83</v>
      </c>
      <c r="D326" s="31">
        <v>1</v>
      </c>
      <c r="E326" s="31">
        <f>1.7-0.3</f>
        <v>1.4</v>
      </c>
      <c r="F326" s="31">
        <v>0.35</v>
      </c>
      <c r="G326" s="31">
        <v>0.35</v>
      </c>
      <c r="H326" s="32">
        <f>PRODUCT(D326:G326)</f>
        <v>0.17149999999999996</v>
      </c>
      <c r="I326" s="33"/>
      <c r="J326" s="34"/>
      <c r="K326" s="35"/>
      <c r="L326" s="32"/>
    </row>
    <row r="327" spans="2:12" ht="15">
      <c r="B327" s="29"/>
      <c r="C327" s="30" t="s">
        <v>26</v>
      </c>
      <c r="D327" s="31">
        <v>1</v>
      </c>
      <c r="E327" s="31">
        <f>1.7-0.3</f>
        <v>1.4</v>
      </c>
      <c r="F327" s="31">
        <f>1.55-0.65-0.15</f>
        <v>0.75</v>
      </c>
      <c r="G327" s="31">
        <v>0.35</v>
      </c>
      <c r="H327" s="32">
        <f>PRODUCT(D327:G327)</f>
        <v>0.36749999999999994</v>
      </c>
      <c r="I327" s="33">
        <f>H326+H327</f>
        <v>0.53899999999999992</v>
      </c>
      <c r="J327" s="34" t="s">
        <v>23</v>
      </c>
      <c r="K327" s="35">
        <v>0</v>
      </c>
      <c r="L327" s="32">
        <f t="shared" ref="L327" si="39">(I327*K327)</f>
        <v>0</v>
      </c>
    </row>
    <row r="328" spans="2:12" ht="60">
      <c r="B328" s="29">
        <v>5</v>
      </c>
      <c r="C328" s="30" t="s">
        <v>131</v>
      </c>
      <c r="D328" s="31"/>
      <c r="E328" s="31"/>
      <c r="F328" s="31"/>
      <c r="G328" s="31"/>
      <c r="H328" s="32"/>
      <c r="I328" s="33"/>
      <c r="J328" s="34"/>
      <c r="K328" s="35"/>
      <c r="L328" s="32"/>
    </row>
    <row r="329" spans="2:12" ht="15">
      <c r="B329" s="29"/>
      <c r="C329" s="30" t="s">
        <v>26</v>
      </c>
      <c r="D329" s="31">
        <v>1</v>
      </c>
      <c r="E329" s="31">
        <f>1.7+0.9+0.9</f>
        <v>3.5</v>
      </c>
      <c r="F329" s="31">
        <v>0.15</v>
      </c>
      <c r="G329" s="31">
        <v>0.15</v>
      </c>
      <c r="H329" s="32">
        <f>PRODUCT(D329:G329)</f>
        <v>7.8750000000000001E-2</v>
      </c>
      <c r="I329" s="33"/>
      <c r="J329" s="34"/>
      <c r="K329" s="35"/>
      <c r="L329" s="32"/>
    </row>
    <row r="330" spans="2:12" ht="15">
      <c r="B330" s="29"/>
      <c r="C330" s="30" t="s">
        <v>86</v>
      </c>
      <c r="D330" s="31">
        <v>1</v>
      </c>
      <c r="E330" s="31">
        <v>1.7</v>
      </c>
      <c r="F330" s="31">
        <v>0.15</v>
      </c>
      <c r="G330" s="31">
        <v>1</v>
      </c>
      <c r="H330" s="32">
        <f>PRODUCT(D330:G330)</f>
        <v>0.255</v>
      </c>
      <c r="I330" s="33"/>
      <c r="J330" s="34"/>
      <c r="K330" s="35"/>
      <c r="L330" s="32"/>
    </row>
    <row r="331" spans="2:12" ht="15">
      <c r="B331" s="29"/>
      <c r="C331" s="30" t="s">
        <v>87</v>
      </c>
      <c r="D331" s="31">
        <v>1</v>
      </c>
      <c r="E331" s="31">
        <v>1.7</v>
      </c>
      <c r="F331" s="31">
        <v>0.15</v>
      </c>
      <c r="G331" s="31">
        <v>0.6</v>
      </c>
      <c r="H331" s="32">
        <f>PRODUCT(D331:G331)</f>
        <v>0.153</v>
      </c>
      <c r="I331" s="33"/>
      <c r="J331" s="34"/>
      <c r="K331" s="35"/>
      <c r="L331" s="32"/>
    </row>
    <row r="332" spans="2:12" ht="15">
      <c r="B332" s="29"/>
      <c r="C332" s="30" t="s">
        <v>88</v>
      </c>
      <c r="D332" s="31">
        <v>2</v>
      </c>
      <c r="E332" s="31">
        <v>0.65</v>
      </c>
      <c r="F332" s="31">
        <v>0.15</v>
      </c>
      <c r="G332" s="31">
        <v>0.6</v>
      </c>
      <c r="H332" s="32">
        <f>PRODUCT(D332:G332)</f>
        <v>0.11699999999999999</v>
      </c>
      <c r="I332" s="33"/>
      <c r="J332" s="34"/>
      <c r="K332" s="35"/>
      <c r="L332" s="32"/>
    </row>
    <row r="333" spans="2:12" ht="15">
      <c r="B333" s="29"/>
      <c r="C333" s="30" t="s">
        <v>89</v>
      </c>
      <c r="D333" s="31">
        <v>1</v>
      </c>
      <c r="E333" s="31">
        <v>0.45</v>
      </c>
      <c r="F333" s="31">
        <v>0.15</v>
      </c>
      <c r="G333" s="31">
        <v>0.3</v>
      </c>
      <c r="H333" s="32">
        <f>D333*E333*F333*G333</f>
        <v>2.0250000000000001E-2</v>
      </c>
      <c r="I333" s="33">
        <f>H330+H331+H332+H333+H329</f>
        <v>0.624</v>
      </c>
      <c r="J333" s="34" t="s">
        <v>23</v>
      </c>
      <c r="K333" s="35">
        <v>0</v>
      </c>
      <c r="L333" s="32">
        <f>I333*K333</f>
        <v>0</v>
      </c>
    </row>
    <row r="334" spans="2:12" ht="90">
      <c r="B334" s="29">
        <v>6</v>
      </c>
      <c r="C334" s="30" t="s">
        <v>90</v>
      </c>
      <c r="D334" s="31"/>
      <c r="E334" s="31"/>
      <c r="F334" s="31"/>
      <c r="G334" s="31"/>
      <c r="H334" s="32"/>
      <c r="I334" s="33"/>
      <c r="J334" s="34"/>
      <c r="K334" s="35"/>
      <c r="L334" s="32"/>
    </row>
    <row r="335" spans="2:12" ht="15">
      <c r="B335" s="29"/>
      <c r="C335" s="30" t="s">
        <v>26</v>
      </c>
      <c r="D335" s="31">
        <v>1</v>
      </c>
      <c r="E335" s="31">
        <v>1.7</v>
      </c>
      <c r="F335" s="31">
        <v>0.9</v>
      </c>
      <c r="G335" s="31"/>
      <c r="H335" s="32">
        <f>PRODUCT(D335:G335)</f>
        <v>1.53</v>
      </c>
      <c r="I335" s="33"/>
      <c r="J335" s="34"/>
      <c r="K335" s="35"/>
      <c r="L335" s="32"/>
    </row>
    <row r="336" spans="2:12" ht="15">
      <c r="B336" s="29"/>
      <c r="C336" s="30" t="s">
        <v>86</v>
      </c>
      <c r="D336" s="31">
        <v>1</v>
      </c>
      <c r="E336" s="31">
        <v>1.7</v>
      </c>
      <c r="F336" s="31"/>
      <c r="G336" s="31">
        <v>1</v>
      </c>
      <c r="H336" s="32">
        <f>PRODUCT(D336:G336)</f>
        <v>1.7</v>
      </c>
      <c r="I336" s="33"/>
      <c r="J336" s="34"/>
      <c r="K336" s="35"/>
      <c r="L336" s="32"/>
    </row>
    <row r="337" spans="2:12" ht="15">
      <c r="B337" s="29"/>
      <c r="C337" s="30" t="s">
        <v>87</v>
      </c>
      <c r="D337" s="31">
        <v>1</v>
      </c>
      <c r="E337" s="31">
        <v>1.7</v>
      </c>
      <c r="F337" s="31"/>
      <c r="G337" s="31">
        <v>0.6</v>
      </c>
      <c r="H337" s="32">
        <f>PRODUCT(D337:G337)</f>
        <v>1.02</v>
      </c>
      <c r="I337" s="33"/>
      <c r="J337" s="34"/>
      <c r="K337" s="35"/>
      <c r="L337" s="32"/>
    </row>
    <row r="338" spans="2:12" ht="15">
      <c r="B338" s="29"/>
      <c r="C338" s="30" t="s">
        <v>88</v>
      </c>
      <c r="D338" s="31">
        <v>2</v>
      </c>
      <c r="E338" s="31">
        <v>0.65</v>
      </c>
      <c r="F338" s="31"/>
      <c r="G338" s="31">
        <v>0.6</v>
      </c>
      <c r="H338" s="32">
        <f>PRODUCT(D338:G338)</f>
        <v>0.78</v>
      </c>
      <c r="I338" s="33"/>
      <c r="J338" s="34"/>
      <c r="K338" s="35"/>
      <c r="L338" s="32"/>
    </row>
    <row r="339" spans="2:12" ht="15">
      <c r="B339" s="29"/>
      <c r="C339" s="30" t="s">
        <v>89</v>
      </c>
      <c r="D339" s="31">
        <v>1</v>
      </c>
      <c r="E339" s="31">
        <v>0.45</v>
      </c>
      <c r="F339" s="31"/>
      <c r="G339" s="31">
        <v>0.3</v>
      </c>
      <c r="H339" s="32">
        <f>D339*E339*F339*G339</f>
        <v>0</v>
      </c>
      <c r="I339" s="33">
        <f>H336+H337+H338+H339+H335</f>
        <v>5.03</v>
      </c>
      <c r="J339" s="34" t="s">
        <v>32</v>
      </c>
      <c r="K339" s="35">
        <v>0</v>
      </c>
      <c r="L339" s="32">
        <f>I339*K339</f>
        <v>0</v>
      </c>
    </row>
    <row r="340" spans="2:12" ht="105">
      <c r="B340" s="29">
        <v>7</v>
      </c>
      <c r="C340" s="30" t="s">
        <v>42</v>
      </c>
      <c r="D340" s="31"/>
      <c r="E340" s="31"/>
      <c r="F340" s="31"/>
      <c r="G340" s="31"/>
      <c r="H340" s="32"/>
      <c r="I340" s="33"/>
      <c r="J340" s="34"/>
      <c r="K340" s="35"/>
      <c r="L340" s="32"/>
    </row>
    <row r="341" spans="2:12" ht="15">
      <c r="B341" s="29"/>
      <c r="C341" s="30" t="s">
        <v>86</v>
      </c>
      <c r="D341" s="31">
        <v>1</v>
      </c>
      <c r="E341" s="31">
        <v>1.7</v>
      </c>
      <c r="F341" s="31"/>
      <c r="G341" s="31">
        <v>1</v>
      </c>
      <c r="H341" s="32">
        <f>PRODUCT(D341:G341)</f>
        <v>1.7</v>
      </c>
      <c r="I341" s="33"/>
      <c r="J341" s="34"/>
      <c r="K341" s="35"/>
      <c r="L341" s="32"/>
    </row>
    <row r="342" spans="2:12" ht="15">
      <c r="B342" s="29"/>
      <c r="C342" s="30" t="s">
        <v>87</v>
      </c>
      <c r="D342" s="31">
        <v>1</v>
      </c>
      <c r="E342" s="31">
        <v>1.7</v>
      </c>
      <c r="F342" s="31"/>
      <c r="G342" s="31">
        <v>0.6</v>
      </c>
      <c r="H342" s="32">
        <f>PRODUCT(D342:G342)</f>
        <v>1.02</v>
      </c>
      <c r="I342" s="33"/>
      <c r="J342" s="34"/>
      <c r="K342" s="35"/>
      <c r="L342" s="32"/>
    </row>
    <row r="343" spans="2:12" ht="15">
      <c r="B343" s="29"/>
      <c r="C343" s="30" t="s">
        <v>88</v>
      </c>
      <c r="D343" s="31">
        <v>2</v>
      </c>
      <c r="E343" s="31">
        <v>0.65</v>
      </c>
      <c r="F343" s="31"/>
      <c r="G343" s="31">
        <v>0.6</v>
      </c>
      <c r="H343" s="32">
        <f>PRODUCT(D343:G343)</f>
        <v>0.78</v>
      </c>
      <c r="I343" s="33"/>
      <c r="J343" s="34"/>
      <c r="K343" s="35"/>
      <c r="L343" s="32"/>
    </row>
    <row r="344" spans="2:12" ht="15">
      <c r="B344" s="29"/>
      <c r="C344" s="30" t="s">
        <v>89</v>
      </c>
      <c r="D344" s="31">
        <v>1</v>
      </c>
      <c r="E344" s="31">
        <v>0.45</v>
      </c>
      <c r="F344" s="31"/>
      <c r="G344" s="31">
        <v>0.3</v>
      </c>
      <c r="H344" s="32">
        <f>D344*E344*G344</f>
        <v>0.13500000000000001</v>
      </c>
      <c r="I344" s="33"/>
      <c r="J344" s="34"/>
      <c r="K344" s="35"/>
      <c r="L344" s="32"/>
    </row>
    <row r="345" spans="2:12" ht="15">
      <c r="B345" s="29"/>
      <c r="C345" s="30" t="s">
        <v>44</v>
      </c>
      <c r="D345" s="31">
        <v>1</v>
      </c>
      <c r="E345" s="31">
        <v>1.7</v>
      </c>
      <c r="F345" s="31">
        <v>0.35</v>
      </c>
      <c r="G345" s="31"/>
      <c r="H345" s="32">
        <f t="shared" ref="H345" si="40">PRODUCT(D345:G345)</f>
        <v>0.59499999999999997</v>
      </c>
      <c r="I345" s="33">
        <f>H341+H342+H343+H344+H345</f>
        <v>4.2299999999999995</v>
      </c>
      <c r="J345" s="34" t="s">
        <v>32</v>
      </c>
      <c r="K345" s="35">
        <v>0</v>
      </c>
      <c r="L345" s="32">
        <f>K345*I345</f>
        <v>0</v>
      </c>
    </row>
    <row r="346" spans="2:12" ht="105">
      <c r="B346" s="29">
        <v>8</v>
      </c>
      <c r="C346" s="30" t="s">
        <v>43</v>
      </c>
      <c r="D346" s="31"/>
      <c r="E346" s="31"/>
      <c r="F346" s="31"/>
      <c r="G346" s="31"/>
      <c r="H346" s="32"/>
      <c r="I346" s="33"/>
      <c r="J346" s="34"/>
      <c r="K346" s="35"/>
      <c r="L346" s="32"/>
    </row>
    <row r="347" spans="2:12" ht="15">
      <c r="B347" s="29"/>
      <c r="C347" s="30" t="s">
        <v>26</v>
      </c>
      <c r="D347" s="31">
        <v>1</v>
      </c>
      <c r="E347" s="31">
        <v>1.7</v>
      </c>
      <c r="F347" s="31">
        <v>0.9</v>
      </c>
      <c r="G347" s="31"/>
      <c r="H347" s="32">
        <f t="shared" ref="H347:H353" si="41">PRODUCT(D347:G347)</f>
        <v>1.53</v>
      </c>
      <c r="I347" s="33"/>
      <c r="J347" s="34"/>
      <c r="K347" s="35"/>
      <c r="L347" s="32"/>
    </row>
    <row r="348" spans="2:12" ht="15">
      <c r="B348" s="29"/>
      <c r="C348" s="30" t="s">
        <v>92</v>
      </c>
      <c r="D348" s="31">
        <v>1</v>
      </c>
      <c r="E348" s="31">
        <f>1.7+0.9+0.9</f>
        <v>3.5</v>
      </c>
      <c r="F348" s="31"/>
      <c r="G348" s="31">
        <v>0.15</v>
      </c>
      <c r="H348" s="32">
        <f t="shared" si="41"/>
        <v>0.52500000000000002</v>
      </c>
      <c r="I348" s="33">
        <f>H347+H348</f>
        <v>2.0550000000000002</v>
      </c>
      <c r="J348" s="34" t="s">
        <v>32</v>
      </c>
      <c r="K348" s="35">
        <v>0</v>
      </c>
      <c r="L348" s="32">
        <f>K348*I348</f>
        <v>0</v>
      </c>
    </row>
    <row r="349" spans="2:12" ht="15">
      <c r="B349" s="29">
        <v>9</v>
      </c>
      <c r="C349" s="36" t="s">
        <v>93</v>
      </c>
      <c r="D349" s="31">
        <v>1</v>
      </c>
      <c r="E349" s="31"/>
      <c r="F349" s="31"/>
      <c r="G349" s="31"/>
      <c r="H349" s="32">
        <f t="shared" si="41"/>
        <v>1</v>
      </c>
      <c r="I349" s="33">
        <f t="shared" ref="I349:I353" si="42">H349</f>
        <v>1</v>
      </c>
      <c r="J349" s="34" t="s">
        <v>94</v>
      </c>
      <c r="K349" s="35">
        <v>0</v>
      </c>
      <c r="L349" s="32">
        <f t="shared" ref="L349:L353" si="43">K349*I349</f>
        <v>0</v>
      </c>
    </row>
    <row r="350" spans="2:12" ht="90">
      <c r="B350" s="29">
        <v>10</v>
      </c>
      <c r="C350" s="30" t="s">
        <v>49</v>
      </c>
      <c r="D350" s="31">
        <v>1</v>
      </c>
      <c r="E350" s="31">
        <v>15</v>
      </c>
      <c r="F350" s="31"/>
      <c r="G350" s="31"/>
      <c r="H350" s="32">
        <f t="shared" si="41"/>
        <v>15</v>
      </c>
      <c r="I350" s="33">
        <f t="shared" si="42"/>
        <v>15</v>
      </c>
      <c r="J350" s="34" t="s">
        <v>48</v>
      </c>
      <c r="K350" s="35">
        <v>0</v>
      </c>
      <c r="L350" s="32">
        <f t="shared" si="43"/>
        <v>0</v>
      </c>
    </row>
    <row r="351" spans="2:12" ht="45">
      <c r="B351" s="29">
        <v>11</v>
      </c>
      <c r="C351" s="30" t="s">
        <v>95</v>
      </c>
      <c r="D351" s="31">
        <v>1</v>
      </c>
      <c r="E351" s="31"/>
      <c r="F351" s="31"/>
      <c r="G351" s="31"/>
      <c r="H351" s="32">
        <f t="shared" si="41"/>
        <v>1</v>
      </c>
      <c r="I351" s="33">
        <f t="shared" si="42"/>
        <v>1</v>
      </c>
      <c r="J351" s="31" t="s">
        <v>35</v>
      </c>
      <c r="K351" s="35">
        <v>0</v>
      </c>
      <c r="L351" s="32">
        <f t="shared" si="43"/>
        <v>0</v>
      </c>
    </row>
    <row r="352" spans="2:12" ht="60">
      <c r="B352" s="29">
        <v>12</v>
      </c>
      <c r="C352" s="30" t="s">
        <v>51</v>
      </c>
      <c r="D352" s="31">
        <v>2</v>
      </c>
      <c r="E352" s="31"/>
      <c r="F352" s="31"/>
      <c r="G352" s="31"/>
      <c r="H352" s="32">
        <f t="shared" si="41"/>
        <v>2</v>
      </c>
      <c r="I352" s="33">
        <f t="shared" si="42"/>
        <v>2</v>
      </c>
      <c r="J352" s="31" t="s">
        <v>35</v>
      </c>
      <c r="K352" s="35">
        <v>0</v>
      </c>
      <c r="L352" s="32">
        <f t="shared" si="43"/>
        <v>0</v>
      </c>
    </row>
    <row r="353" spans="2:12" ht="90">
      <c r="B353" s="29">
        <v>13</v>
      </c>
      <c r="C353" s="30" t="s">
        <v>52</v>
      </c>
      <c r="D353" s="31">
        <v>1</v>
      </c>
      <c r="E353" s="31"/>
      <c r="F353" s="31"/>
      <c r="G353" s="31"/>
      <c r="H353" s="32">
        <f t="shared" si="41"/>
        <v>1</v>
      </c>
      <c r="I353" s="33">
        <f t="shared" si="42"/>
        <v>1</v>
      </c>
      <c r="J353" s="31" t="s">
        <v>35</v>
      </c>
      <c r="K353" s="35">
        <v>0</v>
      </c>
      <c r="L353" s="32">
        <f t="shared" si="43"/>
        <v>0</v>
      </c>
    </row>
    <row r="354" spans="2:12" ht="60">
      <c r="B354" s="29">
        <v>14</v>
      </c>
      <c r="C354" s="30" t="s">
        <v>57</v>
      </c>
      <c r="D354" s="31">
        <v>1</v>
      </c>
      <c r="E354" s="31">
        <v>5</v>
      </c>
      <c r="F354" s="31"/>
      <c r="G354" s="31"/>
      <c r="H354" s="32">
        <f>PRODUCT(D354:G354)</f>
        <v>5</v>
      </c>
      <c r="I354" s="33">
        <f>H354</f>
        <v>5</v>
      </c>
      <c r="J354" s="34" t="s">
        <v>48</v>
      </c>
      <c r="K354" s="35">
        <v>0</v>
      </c>
      <c r="L354" s="32">
        <f>(I354*K354)</f>
        <v>0</v>
      </c>
    </row>
    <row r="355" spans="2:12" ht="60">
      <c r="B355" s="29">
        <v>15</v>
      </c>
      <c r="C355" s="30" t="s">
        <v>58</v>
      </c>
      <c r="D355" s="31">
        <v>1</v>
      </c>
      <c r="E355" s="31">
        <v>15</v>
      </c>
      <c r="F355" s="31"/>
      <c r="G355" s="31"/>
      <c r="H355" s="32">
        <f>PRODUCT(D355:G355)</f>
        <v>15</v>
      </c>
      <c r="I355" s="33">
        <f t="shared" ref="I355:I356" si="44">H355</f>
        <v>15</v>
      </c>
      <c r="J355" s="34" t="s">
        <v>48</v>
      </c>
      <c r="K355" s="35">
        <v>0</v>
      </c>
      <c r="L355" s="32">
        <f>(I355*K355)</f>
        <v>0</v>
      </c>
    </row>
    <row r="356" spans="2:12" ht="30">
      <c r="B356" s="29">
        <v>16</v>
      </c>
      <c r="C356" s="30" t="s">
        <v>59</v>
      </c>
      <c r="D356" s="31">
        <v>1</v>
      </c>
      <c r="E356" s="31"/>
      <c r="F356" s="31"/>
      <c r="G356" s="31"/>
      <c r="H356" s="32">
        <f t="shared" ref="H356" si="45">PRODUCT(D356:G356)</f>
        <v>1</v>
      </c>
      <c r="I356" s="33">
        <f t="shared" si="44"/>
        <v>1</v>
      </c>
      <c r="J356" s="34" t="s">
        <v>35</v>
      </c>
      <c r="K356" s="35">
        <v>0</v>
      </c>
      <c r="L356" s="32">
        <f t="shared" ref="L356" si="46">K356*I356</f>
        <v>0</v>
      </c>
    </row>
    <row r="357" spans="2:12" ht="15.6">
      <c r="B357" s="37"/>
      <c r="C357" s="38"/>
      <c r="D357" s="39"/>
      <c r="E357" s="39"/>
      <c r="F357" s="39"/>
      <c r="G357" s="39"/>
      <c r="H357" s="39"/>
      <c r="I357" s="87" t="s">
        <v>10</v>
      </c>
      <c r="J357" s="87"/>
      <c r="K357" s="87"/>
      <c r="L357" s="40">
        <f>SUM(L318:L356)</f>
        <v>0</v>
      </c>
    </row>
    <row r="358" spans="2:12" ht="15.6">
      <c r="B358" s="41"/>
      <c r="C358" s="41"/>
      <c r="D358" s="41"/>
      <c r="E358" s="41"/>
      <c r="F358" s="41"/>
      <c r="G358" s="41"/>
      <c r="H358" s="41"/>
      <c r="I358" s="83" t="s">
        <v>74</v>
      </c>
      <c r="J358" s="83"/>
      <c r="K358" s="83"/>
      <c r="L358" s="42">
        <f>0.18*L357</f>
        <v>0</v>
      </c>
    </row>
    <row r="359" spans="2:12" ht="15.6">
      <c r="B359" s="41"/>
      <c r="C359" s="41"/>
      <c r="D359" s="41"/>
      <c r="E359" s="41"/>
      <c r="F359" s="41"/>
      <c r="G359" s="41"/>
      <c r="H359" s="41"/>
      <c r="I359" s="94" t="s">
        <v>75</v>
      </c>
      <c r="J359" s="95"/>
      <c r="K359" s="96"/>
      <c r="L359" s="42">
        <v>0</v>
      </c>
    </row>
    <row r="360" spans="2:12" ht="15.6">
      <c r="B360" s="41"/>
      <c r="C360" s="41"/>
      <c r="D360" s="41"/>
      <c r="E360" s="41"/>
      <c r="F360" s="41"/>
      <c r="G360" s="41"/>
      <c r="H360" s="41"/>
      <c r="I360" s="83" t="s">
        <v>76</v>
      </c>
      <c r="J360" s="83"/>
      <c r="K360" s="83"/>
      <c r="L360" s="42">
        <f>L357+L358+L359</f>
        <v>0</v>
      </c>
    </row>
  </sheetData>
  <mergeCells count="92">
    <mergeCell ref="B306:B307"/>
    <mergeCell ref="E307:G307"/>
    <mergeCell ref="I359:K359"/>
    <mergeCell ref="I106:K106"/>
    <mergeCell ref="I154:K154"/>
    <mergeCell ref="I198:K198"/>
    <mergeCell ref="I300:K300"/>
    <mergeCell ref="I312:K312"/>
    <mergeCell ref="I298:K298"/>
    <mergeCell ref="I197:K197"/>
    <mergeCell ref="I155:K155"/>
    <mergeCell ref="B158:L158"/>
    <mergeCell ref="B160:B161"/>
    <mergeCell ref="B162:B163"/>
    <mergeCell ref="B166:B167"/>
    <mergeCell ref="B168:B171"/>
    <mergeCell ref="B232:B237"/>
    <mergeCell ref="B238:B239"/>
    <mergeCell ref="I360:K360"/>
    <mergeCell ref="C10:F10"/>
    <mergeCell ref="G10:H10"/>
    <mergeCell ref="B316:L316"/>
    <mergeCell ref="I357:K357"/>
    <mergeCell ref="I358:K358"/>
    <mergeCell ref="I311:K311"/>
    <mergeCell ref="I313:K313"/>
    <mergeCell ref="I299:K299"/>
    <mergeCell ref="I301:K301"/>
    <mergeCell ref="B304:L304"/>
    <mergeCell ref="B308:B309"/>
    <mergeCell ref="E309:G309"/>
    <mergeCell ref="I310:K310"/>
    <mergeCell ref="B291:B297"/>
    <mergeCell ref="B284:B290"/>
    <mergeCell ref="I199:K199"/>
    <mergeCell ref="B202:L202"/>
    <mergeCell ref="B204:B205"/>
    <mergeCell ref="B206:B207"/>
    <mergeCell ref="B208:B209"/>
    <mergeCell ref="B211:B216"/>
    <mergeCell ref="B241:B247"/>
    <mergeCell ref="B248:B251"/>
    <mergeCell ref="B253:B264"/>
    <mergeCell ref="B265:B268"/>
    <mergeCell ref="B269:B270"/>
    <mergeCell ref="B217:B220"/>
    <mergeCell ref="B221:B225"/>
    <mergeCell ref="B226:B231"/>
    <mergeCell ref="B172:B176"/>
    <mergeCell ref="B177:B182"/>
    <mergeCell ref="B183:B184"/>
    <mergeCell ref="B194:B195"/>
    <mergeCell ref="I196:K196"/>
    <mergeCell ref="B51:B63"/>
    <mergeCell ref="I104:K104"/>
    <mergeCell ref="B97:B103"/>
    <mergeCell ref="B81:B96"/>
    <mergeCell ref="I153:K153"/>
    <mergeCell ref="I107:K107"/>
    <mergeCell ref="B110:L110"/>
    <mergeCell ref="B112:B113"/>
    <mergeCell ref="B114:B115"/>
    <mergeCell ref="B116:B117"/>
    <mergeCell ref="B118:B119"/>
    <mergeCell ref="B120:B124"/>
    <mergeCell ref="B125:B130"/>
    <mergeCell ref="B131:B137"/>
    <mergeCell ref="B138:B139"/>
    <mergeCell ref="I152:K152"/>
    <mergeCell ref="C6:F6"/>
    <mergeCell ref="G6:H6"/>
    <mergeCell ref="B3:H3"/>
    <mergeCell ref="C4:F4"/>
    <mergeCell ref="G4:H4"/>
    <mergeCell ref="C5:F5"/>
    <mergeCell ref="G5:H5"/>
    <mergeCell ref="I105:K105"/>
    <mergeCell ref="C11:F11"/>
    <mergeCell ref="C7:F7"/>
    <mergeCell ref="G7:H7"/>
    <mergeCell ref="C8:F8"/>
    <mergeCell ref="G8:H8"/>
    <mergeCell ref="C9:F9"/>
    <mergeCell ref="G9:H9"/>
    <mergeCell ref="G11:H11"/>
    <mergeCell ref="B14:L14"/>
    <mergeCell ref="B16:B19"/>
    <mergeCell ref="B20:B33"/>
    <mergeCell ref="B34:B35"/>
    <mergeCell ref="B36:B37"/>
    <mergeCell ref="B38:B40"/>
    <mergeCell ref="B42:B50"/>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3F4548910B834BAD4514E3E6FD881E" ma:contentTypeVersion="6" ma:contentTypeDescription="Create a new document." ma:contentTypeScope="" ma:versionID="ae2bb4e3442417f1b07c2633d3b0e7b8">
  <xsd:schema xmlns:xsd="http://www.w3.org/2001/XMLSchema" xmlns:xs="http://www.w3.org/2001/XMLSchema" xmlns:p="http://schemas.microsoft.com/office/2006/metadata/properties" xmlns:ns2="cc7827d6-14b5-4171-a7b5-4d6992941c50" xmlns:ns3="f43a7c71-c865-4bd6-bc3e-b4392d09bb93" targetNamespace="http://schemas.microsoft.com/office/2006/metadata/properties" ma:root="true" ma:fieldsID="87f5d9105bb3d20f774da941fae6ff0a" ns2:_="" ns3:_="">
    <xsd:import namespace="cc7827d6-14b5-4171-a7b5-4d6992941c50"/>
    <xsd:import namespace="f43a7c71-c865-4bd6-bc3e-b4392d09bb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827d6-14b5-4171-a7b5-4d6992941c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3a7c71-c865-4bd6-bc3e-b4392d09bb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19E15C-FEA7-4E53-9370-FE69271BF044}"/>
</file>

<file path=customXml/itemProps2.xml><?xml version="1.0" encoding="utf-8"?>
<ds:datastoreItem xmlns:ds="http://schemas.openxmlformats.org/officeDocument/2006/customXml" ds:itemID="{74B9DD90-29BF-4904-AFBB-A21AA9C46F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2024-05-23T05:26:45Z</dcterms:created>
  <dcterms:modified xsi:type="dcterms:W3CDTF">2024-08-21T07:08:28Z</dcterms:modified>
  <cp:category/>
  <cp:contentStatus/>
</cp:coreProperties>
</file>